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9180"/>
  </bookViews>
  <sheets>
    <sheet name="工作表1" sheetId="1" r:id="rId1"/>
    <sheet name="工作表2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<sst xmlns="http://schemas.openxmlformats.org/spreadsheetml/2006/main" count="97" uniqueCount="51">
  <si>
    <t>降壓電容計算</t>
  </si>
  <si>
    <t>升压电容计算</t>
  </si>
  <si>
    <t>效率</t>
  </si>
  <si>
    <t>輸入电压Vin</t>
  </si>
  <si>
    <t>V</t>
  </si>
  <si>
    <t>輸入电压</t>
  </si>
  <si>
    <t>輸入电流</t>
  </si>
  <si>
    <t>A</t>
  </si>
  <si>
    <t>电感电流平均值</t>
  </si>
  <si>
    <t>輸出电压Vout</t>
  </si>
  <si>
    <t>輸出电压</t>
  </si>
  <si>
    <t>輸出电流Io</t>
  </si>
  <si>
    <t>輸出电流</t>
  </si>
  <si>
    <t>輸出功率</t>
  </si>
  <si>
    <t>W</t>
  </si>
  <si>
    <t>頻率/f</t>
  </si>
  <si>
    <t>K</t>
  </si>
  <si>
    <t>*1000</t>
  </si>
  <si>
    <t>頻率</t>
  </si>
  <si>
    <t>占空比D</t>
  </si>
  <si>
    <t>占空比</t>
  </si>
  <si>
    <t>紋波系数</t>
  </si>
  <si>
    <t>纹波系数</t>
  </si>
  <si>
    <t>紋波电流</t>
  </si>
  <si>
    <t xml:space="preserve">
</t>
  </si>
  <si>
    <t>电感纹波电流</t>
  </si>
  <si>
    <t>輸出纹波</t>
  </si>
  <si>
    <t>mV</t>
  </si>
  <si>
    <t>/1000</t>
  </si>
  <si>
    <t>输出纹波</t>
  </si>
  <si>
    <t>输出电容容量</t>
  </si>
  <si>
    <t>uF</t>
  </si>
  <si>
    <t>1F=1000000uF</t>
  </si>
  <si>
    <t>电感感量</t>
  </si>
  <si>
    <t>uH</t>
  </si>
  <si>
    <t>Uh</t>
  </si>
  <si>
    <t>电感峰值电流</t>
  </si>
  <si>
    <t>电感电流有效值</t>
  </si>
  <si>
    <t>输入电容电流有效值</t>
  </si>
  <si>
    <t>输出电容电流有效值</t>
  </si>
  <si>
    <t>输入电容容量</t>
  </si>
  <si>
    <t>输入纹波电压</t>
  </si>
  <si>
    <t>5139频率计算</t>
  </si>
  <si>
    <t>8801限流</t>
  </si>
  <si>
    <t>R</t>
  </si>
  <si>
    <t>K欧</t>
  </si>
  <si>
    <t>C</t>
  </si>
  <si>
    <t>PF</t>
  </si>
  <si>
    <t>I</t>
  </si>
  <si>
    <t>F</t>
  </si>
  <si>
    <t>K-Hz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</si>
</sst>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0_);[Red]\(0.00\)"/>
    <numFmt numFmtId="178" formatCode="0.00;[Red]0.00"/>
    <numFmt numFmtId="179" formatCode="0_);[Red]\(0\)"/>
    <numFmt numFmtId="180" formatCode="0_ ;[Red]\-0\ "/>
    <numFmt numFmtId="181" formatCode="0;[Red]0"/>
    <numFmt numFmtId="182" formatCode="0.00_ "/>
    <numFmt numFmtId="183" formatCode="0.0_ "/>
  </numFmts>
  <fonts count="25">
    <font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0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0"/>
      <color theme="1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4" borderId="2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21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19" applyNumberFormat="0" applyAlignment="0" applyProtection="0">
      <alignment vertical="center"/>
    </xf>
    <xf numFmtId="0" fontId="24" fillId="9" borderId="23" applyNumberFormat="0" applyAlignment="0" applyProtection="0">
      <alignment vertical="center"/>
    </xf>
    <xf numFmtId="0" fontId="15" fillId="18" borderId="2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5" xfId="0" applyFont="1" applyBorder="1"/>
    <xf numFmtId="177" fontId="0" fillId="0" borderId="0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1" fillId="0" borderId="12" xfId="0" applyFont="1" applyBorder="1"/>
    <xf numFmtId="177" fontId="0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176" fontId="0" fillId="2" borderId="1" xfId="0" applyNumberFormat="1" applyFont="1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2" borderId="1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0" xfId="0" applyFont="1" applyBorder="1" applyAlignment="1">
      <alignment wrapText="1"/>
    </xf>
    <xf numFmtId="180" fontId="0" fillId="2" borderId="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Fill="1" applyBorder="1"/>
    <xf numFmtId="177" fontId="0" fillId="3" borderId="0" xfId="0" applyNumberFormat="1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2" xfId="0" applyFont="1" applyFill="1" applyBorder="1"/>
    <xf numFmtId="0" fontId="1" fillId="0" borderId="12" xfId="0" applyFont="1" applyFill="1" applyBorder="1" applyAlignment="1">
      <alignment horizontal="left" vertical="center" wrapText="1"/>
    </xf>
    <xf numFmtId="0" fontId="0" fillId="4" borderId="10" xfId="0" applyFont="1" applyFill="1" applyBorder="1"/>
    <xf numFmtId="176" fontId="0" fillId="3" borderId="1" xfId="0" applyNumberFormat="1" applyFont="1" applyFill="1" applyBorder="1" applyAlignment="1">
      <alignment horizontal="center"/>
    </xf>
    <xf numFmtId="181" fontId="0" fillId="2" borderId="1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1" fillId="0" borderId="6" xfId="0" applyFont="1" applyBorder="1"/>
    <xf numFmtId="177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1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8" xfId="0" applyFont="1" applyBorder="1"/>
    <xf numFmtId="0" fontId="0" fillId="2" borderId="1" xfId="0" applyFont="1" applyFill="1" applyBorder="1" applyAlignment="1">
      <alignment horizontal="center"/>
    </xf>
    <xf numFmtId="182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18" xfId="0" applyFont="1" applyFill="1" applyBorder="1"/>
    <xf numFmtId="183" fontId="0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7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266700</xdr:colOff>
      <xdr:row>25</xdr:row>
      <xdr:rowOff>104775</xdr:rowOff>
    </xdr:from>
    <xdr:to>
      <xdr:col>17</xdr:col>
      <xdr:colOff>93980</xdr:colOff>
      <xdr:row>36</xdr:row>
      <xdr:rowOff>29845</xdr:rowOff>
    </xdr:to>
    <xdr:pic>
      <xdr:nvPicPr>
        <xdr:cNvPr id="2" name="圖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15325" y="5200650"/>
          <a:ext cx="3618230" cy="1915795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523875</xdr:colOff>
      <xdr:row>14</xdr:row>
      <xdr:rowOff>19050</xdr:rowOff>
    </xdr:from>
    <xdr:to>
      <xdr:col>17</xdr:col>
      <xdr:colOff>190500</xdr:colOff>
      <xdr:row>24</xdr:row>
      <xdr:rowOff>126570</xdr:rowOff>
    </xdr:to>
    <xdr:pic>
      <xdr:nvPicPr>
        <xdr:cNvPr id="3" name="圖片 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9620250" y="2705100"/>
          <a:ext cx="2409825" cy="2336165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571500</xdr:colOff>
      <xdr:row>10</xdr:row>
      <xdr:rowOff>47625</xdr:rowOff>
    </xdr:from>
    <xdr:to>
      <xdr:col>16</xdr:col>
      <xdr:colOff>390290</xdr:colOff>
      <xdr:row>13</xdr:row>
      <xdr:rowOff>9446</xdr:rowOff>
    </xdr:to>
    <xdr:pic>
      <xdr:nvPicPr>
        <xdr:cNvPr id="4" name="圖片 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9667875" y="1971675"/>
          <a:ext cx="1875790" cy="54229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4</xdr:row>
      <xdr:rowOff>1</xdr:rowOff>
    </xdr:from>
    <xdr:to>
      <xdr:col>6</xdr:col>
      <xdr:colOff>314325</xdr:colOff>
      <xdr:row>5</xdr:row>
      <xdr:rowOff>150920</xdr:rowOff>
    </xdr:to>
    <xdr:pic>
      <xdr:nvPicPr>
        <xdr:cNvPr id="6" name="圖片 5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152900" y="838200"/>
          <a:ext cx="619125" cy="33147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22</xdr:row>
      <xdr:rowOff>104774</xdr:rowOff>
    </xdr:from>
    <xdr:to>
      <xdr:col>6</xdr:col>
      <xdr:colOff>545998</xdr:colOff>
      <xdr:row>30</xdr:row>
      <xdr:rowOff>114299</xdr:rowOff>
    </xdr:to>
    <xdr:pic>
      <xdr:nvPicPr>
        <xdr:cNvPr id="8" name="圖片 7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981075" y="4657090"/>
          <a:ext cx="4022090" cy="14573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40</xdr:row>
      <xdr:rowOff>28575</xdr:rowOff>
    </xdr:from>
    <xdr:to>
      <xdr:col>5</xdr:col>
      <xdr:colOff>304800</xdr:colOff>
      <xdr:row>43</xdr:row>
      <xdr:rowOff>0</xdr:rowOff>
    </xdr:to>
    <xdr:pic>
      <xdr:nvPicPr>
        <xdr:cNvPr id="10" name="圖片 9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1362075" y="7839075"/>
          <a:ext cx="2714625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31</xdr:row>
      <xdr:rowOff>114300</xdr:rowOff>
    </xdr:from>
    <xdr:to>
      <xdr:col>7</xdr:col>
      <xdr:colOff>13578</xdr:colOff>
      <xdr:row>39</xdr:row>
      <xdr:rowOff>85725</xdr:rowOff>
    </xdr:to>
    <xdr:pic>
      <xdr:nvPicPr>
        <xdr:cNvPr id="11" name="圖片 10"/>
        <xdr:cNvPicPr>
          <a:picLocks noChangeAspect="1"/>
        </xdr:cNvPicPr>
      </xdr:nvPicPr>
      <xdr:blipFill>
        <a:blip r:embed="rId7" cstate="print"/>
        <a:stretch>
          <a:fillRect/>
        </a:stretch>
      </xdr:blipFill>
      <xdr:spPr>
        <a:xfrm>
          <a:off x="523875" y="6296025"/>
          <a:ext cx="4632960" cy="14192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49</xdr:row>
      <xdr:rowOff>163964</xdr:rowOff>
    </xdr:from>
    <xdr:to>
      <xdr:col>9</xdr:col>
      <xdr:colOff>552451</xdr:colOff>
      <xdr:row>76</xdr:row>
      <xdr:rowOff>123825</xdr:rowOff>
    </xdr:to>
    <xdr:pic>
      <xdr:nvPicPr>
        <xdr:cNvPr id="13" name="圖片 12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885825" y="9612630"/>
          <a:ext cx="6000750" cy="4846320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2</xdr:row>
      <xdr:rowOff>9524</xdr:rowOff>
    </xdr:from>
    <xdr:to>
      <xdr:col>4</xdr:col>
      <xdr:colOff>9524</xdr:colOff>
      <xdr:row>2</xdr:row>
      <xdr:rowOff>266699</xdr:rowOff>
    </xdr:to>
    <xdr:sp>
      <xdr:nvSpPr>
        <xdr:cNvPr id="7" name="文本框 6"/>
        <xdr:cNvSpPr txBox="1"/>
      </xdr:nvSpPr>
      <xdr:spPr>
        <a:xfrm>
          <a:off x="1352550" y="380365"/>
          <a:ext cx="207581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zh-CN" altLang="en-US" sz="1100"/>
            <a:t>黄色输入，绿色自动计算</a:t>
          </a:r>
          <a:endParaRPr lang="zh-CN" altLang="en-US" sz="1100"/>
        </a:p>
      </xdr:txBody>
    </xdr:sp>
    <xdr:clientData/>
  </xdr:twoCellAnchor>
  <xdr:twoCellAnchor>
    <xdr:from>
      <xdr:col>5</xdr:col>
      <xdr:colOff>38101</xdr:colOff>
      <xdr:row>10</xdr:row>
      <xdr:rowOff>165100</xdr:rowOff>
    </xdr:from>
    <xdr:to>
      <xdr:col>7</xdr:col>
      <xdr:colOff>514350</xdr:colOff>
      <xdr:row>12</xdr:row>
      <xdr:rowOff>28575</xdr:rowOff>
    </xdr:to>
    <xdr:sp>
      <xdr:nvSpPr>
        <xdr:cNvPr id="9" name="文本框 8"/>
        <xdr:cNvSpPr txBox="1"/>
      </xdr:nvSpPr>
      <xdr:spPr>
        <a:xfrm>
          <a:off x="3810000" y="2089150"/>
          <a:ext cx="1847850" cy="22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纹波电流按输</a:t>
          </a:r>
          <a:r>
            <a:rPr lang="zh-CN" altLang="en-US" sz="1100" b="1">
              <a:solidFill>
                <a:srgbClr val="FF0000"/>
              </a:solidFill>
            </a:rPr>
            <a:t>出</a:t>
          </a:r>
          <a:r>
            <a:rPr lang="zh-CN" altLang="en-US" sz="1100"/>
            <a:t>电流的</a:t>
          </a:r>
          <a:r>
            <a:rPr lang="en-US" altLang="zh-CN" sz="1100"/>
            <a:t>0.4</a:t>
          </a:r>
          <a:r>
            <a:rPr lang="zh-CN" altLang="en-US" sz="1100"/>
            <a:t>倍</a:t>
          </a:r>
          <a:endParaRPr lang="zh-CN" altLang="en-US" sz="1100"/>
        </a:p>
      </xdr:txBody>
    </xdr:sp>
    <xdr:clientData/>
  </xdr:twoCellAnchor>
  <xdr:twoCellAnchor>
    <xdr:from>
      <xdr:col>12</xdr:col>
      <xdr:colOff>47624</xdr:colOff>
      <xdr:row>16</xdr:row>
      <xdr:rowOff>95250</xdr:rowOff>
    </xdr:from>
    <xdr:to>
      <xdr:col>13</xdr:col>
      <xdr:colOff>266699</xdr:colOff>
      <xdr:row>19</xdr:row>
      <xdr:rowOff>95250</xdr:rowOff>
    </xdr:to>
    <xdr:sp>
      <xdr:nvSpPr>
        <xdr:cNvPr id="12" name="文本框 11"/>
        <xdr:cNvSpPr txBox="1"/>
      </xdr:nvSpPr>
      <xdr:spPr>
        <a:xfrm>
          <a:off x="8457565" y="3143250"/>
          <a:ext cx="9048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纹波电流按输</a:t>
          </a:r>
          <a:r>
            <a:rPr lang="zh-CN" altLang="en-US" sz="1100" b="1">
              <a:solidFill>
                <a:srgbClr val="FF0000"/>
              </a:solidFill>
            </a:rPr>
            <a:t>入</a:t>
          </a:r>
          <a:r>
            <a:rPr lang="zh-CN" altLang="en-US" sz="1100"/>
            <a:t>电流的</a:t>
          </a:r>
          <a:r>
            <a:rPr lang="en-US" altLang="zh-CN" sz="1100"/>
            <a:t>0.4</a:t>
          </a:r>
          <a:r>
            <a:rPr lang="zh-CN" altLang="en-US" sz="1100"/>
            <a:t>倍</a:t>
          </a:r>
          <a:endParaRPr lang="zh-CN" altLang="en-US" sz="1100"/>
        </a:p>
      </xdr:txBody>
    </xdr:sp>
    <xdr:clientData/>
  </xdr:twoCellAnchor>
  <xdr:twoCellAnchor>
    <xdr:from>
      <xdr:col>2</xdr:col>
      <xdr:colOff>104775</xdr:colOff>
      <xdr:row>43</xdr:row>
      <xdr:rowOff>114300</xdr:rowOff>
    </xdr:from>
    <xdr:to>
      <xdr:col>5</xdr:col>
      <xdr:colOff>662940</xdr:colOff>
      <xdr:row>47</xdr:row>
      <xdr:rowOff>141605</xdr:rowOff>
    </xdr:to>
    <xdr:pic>
      <xdr:nvPicPr>
        <xdr:cNvPr id="14" name="图片 13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1285875" y="8467725"/>
          <a:ext cx="3148965" cy="760730"/>
        </a:xfrm>
        <a:prstGeom prst="snip1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295275</xdr:colOff>
      <xdr:row>36</xdr:row>
      <xdr:rowOff>161925</xdr:rowOff>
    </xdr:from>
    <xdr:to>
      <xdr:col>16</xdr:col>
      <xdr:colOff>323850</xdr:colOff>
      <xdr:row>41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8343900" y="7248525"/>
          <a:ext cx="3133725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tabSelected="1" topLeftCell="B1" workbookViewId="0">
      <selection activeCell="G19" sqref="G19"/>
    </sheetView>
  </sheetViews>
  <sheetFormatPr defaultColWidth="9" defaultRowHeight="14.25"/>
  <cols>
    <col min="1" max="1" width="9" style="7"/>
    <col min="2" max="2" width="6.5" style="7" customWidth="1"/>
    <col min="3" max="3" width="16.25" style="8" customWidth="1"/>
    <col min="4" max="4" width="13.125" style="9" customWidth="1"/>
    <col min="5" max="5" width="4.625" style="7" customWidth="1"/>
    <col min="6" max="8" width="9" style="7"/>
    <col min="9" max="9" width="6.625" style="7" customWidth="1"/>
    <col min="10" max="10" width="13.5" style="8" customWidth="1"/>
    <col min="11" max="11" width="9" style="10"/>
    <col min="12" max="12" width="4.75" style="7" customWidth="1"/>
    <col min="13" max="17" width="9" style="7"/>
    <col min="18" max="18" width="4.625" style="7" customWidth="1"/>
    <col min="19" max="16384" width="9" style="7"/>
  </cols>
  <sheetData>
    <row r="1" spans="1:18">
      <c r="A1" s="11"/>
      <c r="B1" s="12"/>
      <c r="C1" s="13" t="s">
        <v>0</v>
      </c>
      <c r="D1" s="14"/>
      <c r="E1" s="14"/>
      <c r="F1" s="14"/>
      <c r="G1" s="14"/>
      <c r="H1" s="15"/>
      <c r="I1" s="14" t="s">
        <v>1</v>
      </c>
      <c r="J1" s="14"/>
      <c r="K1" s="14"/>
      <c r="L1" s="14"/>
      <c r="M1" s="14"/>
      <c r="N1" s="14"/>
      <c r="O1" s="14"/>
      <c r="P1" s="14"/>
      <c r="Q1" s="14"/>
      <c r="R1" s="15"/>
    </row>
    <row r="2" ht="15" spans="1:18">
      <c r="A2" s="16"/>
      <c r="C2" s="17"/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ht="22.5" customHeight="1" spans="1:18">
      <c r="A3" s="16"/>
      <c r="C3" s="20"/>
      <c r="D3" s="21"/>
      <c r="E3" s="22"/>
      <c r="F3" s="23"/>
      <c r="G3" s="23"/>
      <c r="H3" s="24"/>
      <c r="I3" s="53"/>
      <c r="J3" s="54"/>
      <c r="K3" s="55"/>
      <c r="L3" s="53"/>
      <c r="R3" s="24"/>
    </row>
    <row r="4" spans="1:18">
      <c r="A4" s="16"/>
      <c r="B4" s="25">
        <v>4</v>
      </c>
      <c r="C4" s="26" t="s">
        <v>2</v>
      </c>
      <c r="D4" s="27">
        <v>0.93</v>
      </c>
      <c r="E4" s="28"/>
      <c r="F4" s="23"/>
      <c r="G4" s="23"/>
      <c r="H4" s="24"/>
      <c r="I4" s="56">
        <v>4</v>
      </c>
      <c r="J4" s="57" t="s">
        <v>2</v>
      </c>
      <c r="K4" s="58">
        <v>0.95</v>
      </c>
      <c r="L4" s="28"/>
      <c r="R4" s="24"/>
    </row>
    <row r="5" spans="1:18">
      <c r="A5" s="16"/>
      <c r="B5" s="25">
        <v>5</v>
      </c>
      <c r="C5" s="26" t="s">
        <v>3</v>
      </c>
      <c r="D5" s="29">
        <v>20</v>
      </c>
      <c r="E5" s="28" t="s">
        <v>4</v>
      </c>
      <c r="F5" s="23"/>
      <c r="G5" s="23"/>
      <c r="H5" s="24"/>
      <c r="I5" s="56">
        <v>5</v>
      </c>
      <c r="J5" s="57" t="s">
        <v>5</v>
      </c>
      <c r="K5" s="58">
        <v>9</v>
      </c>
      <c r="L5" s="28" t="s">
        <v>4</v>
      </c>
      <c r="R5" s="24"/>
    </row>
    <row r="6" spans="1:18">
      <c r="A6" s="16"/>
      <c r="B6" s="25">
        <v>6</v>
      </c>
      <c r="C6" s="26" t="s">
        <v>6</v>
      </c>
      <c r="D6" s="30">
        <f>D7*D8/D5/D4</f>
        <v>2.1505376344086</v>
      </c>
      <c r="E6" s="28" t="s">
        <v>7</v>
      </c>
      <c r="F6" s="31"/>
      <c r="G6" s="32"/>
      <c r="H6" s="24"/>
      <c r="I6" s="56">
        <v>6</v>
      </c>
      <c r="J6" s="57" t="s">
        <v>6</v>
      </c>
      <c r="K6" s="59">
        <f>K7*K8/K5/K4</f>
        <v>2.10526315789474</v>
      </c>
      <c r="L6" s="28" t="s">
        <v>7</v>
      </c>
      <c r="M6" s="28" t="s">
        <v>8</v>
      </c>
      <c r="N6" s="28"/>
      <c r="R6" s="24"/>
    </row>
    <row r="7" spans="1:18">
      <c r="A7" s="16"/>
      <c r="B7" s="25">
        <v>7</v>
      </c>
      <c r="C7" s="26" t="s">
        <v>9</v>
      </c>
      <c r="D7" s="29">
        <v>16</v>
      </c>
      <c r="E7" s="28" t="s">
        <v>4</v>
      </c>
      <c r="F7" s="23"/>
      <c r="G7" s="23"/>
      <c r="H7" s="24"/>
      <c r="I7" s="56">
        <v>7</v>
      </c>
      <c r="J7" s="57" t="s">
        <v>10</v>
      </c>
      <c r="K7" s="58">
        <v>12</v>
      </c>
      <c r="L7" s="28" t="s">
        <v>4</v>
      </c>
      <c r="R7" s="24"/>
    </row>
    <row r="8" spans="1:18">
      <c r="A8" s="16"/>
      <c r="B8" s="25">
        <v>8</v>
      </c>
      <c r="C8" s="26" t="s">
        <v>11</v>
      </c>
      <c r="D8" s="29">
        <v>2.5</v>
      </c>
      <c r="E8" s="28" t="s">
        <v>7</v>
      </c>
      <c r="F8" s="28" t="s">
        <v>8</v>
      </c>
      <c r="G8" s="28"/>
      <c r="H8" s="24"/>
      <c r="I8" s="56">
        <v>8</v>
      </c>
      <c r="J8" s="57" t="s">
        <v>12</v>
      </c>
      <c r="K8" s="58">
        <v>1.5</v>
      </c>
      <c r="L8" s="28" t="s">
        <v>7</v>
      </c>
      <c r="R8" s="24"/>
    </row>
    <row r="9" spans="1:18">
      <c r="A9" s="16"/>
      <c r="B9" s="25">
        <v>9</v>
      </c>
      <c r="C9" s="26" t="s">
        <v>13</v>
      </c>
      <c r="D9" s="30">
        <f>D7*D8</f>
        <v>40</v>
      </c>
      <c r="E9" s="28" t="s">
        <v>14</v>
      </c>
      <c r="F9" s="23"/>
      <c r="G9" s="23"/>
      <c r="H9" s="24"/>
      <c r="I9" s="56">
        <v>9</v>
      </c>
      <c r="J9" s="57" t="s">
        <v>13</v>
      </c>
      <c r="K9" s="60">
        <f>K7*K8</f>
        <v>18</v>
      </c>
      <c r="L9" s="28" t="s">
        <v>14</v>
      </c>
      <c r="R9" s="24"/>
    </row>
    <row r="10" spans="1:18">
      <c r="A10" s="16"/>
      <c r="B10" s="25">
        <v>10</v>
      </c>
      <c r="C10" s="26" t="s">
        <v>15</v>
      </c>
      <c r="D10" s="33">
        <v>460</v>
      </c>
      <c r="E10" s="28" t="s">
        <v>16</v>
      </c>
      <c r="F10" s="23" t="s">
        <v>17</v>
      </c>
      <c r="G10" s="23"/>
      <c r="H10" s="24"/>
      <c r="I10" s="56">
        <v>10</v>
      </c>
      <c r="J10" s="57" t="s">
        <v>18</v>
      </c>
      <c r="K10" s="58">
        <v>230</v>
      </c>
      <c r="L10" s="28" t="s">
        <v>16</v>
      </c>
      <c r="M10" s="7" t="s">
        <v>17</v>
      </c>
      <c r="R10" s="24"/>
    </row>
    <row r="11" spans="1:18">
      <c r="A11" s="16"/>
      <c r="B11" s="25">
        <v>11</v>
      </c>
      <c r="C11" s="34" t="s">
        <v>19</v>
      </c>
      <c r="D11" s="30">
        <f>D7/D5</f>
        <v>0.8</v>
      </c>
      <c r="E11" s="28"/>
      <c r="F11" s="23"/>
      <c r="G11" s="23"/>
      <c r="H11" s="24"/>
      <c r="I11" s="56">
        <v>11</v>
      </c>
      <c r="J11" s="61" t="s">
        <v>20</v>
      </c>
      <c r="K11" s="62">
        <f>(K7-K5)/K7</f>
        <v>0.25</v>
      </c>
      <c r="L11" s="28"/>
      <c r="R11" s="24"/>
    </row>
    <row r="12" spans="1:18">
      <c r="A12" s="16"/>
      <c r="B12" s="25">
        <v>12</v>
      </c>
      <c r="C12" s="34" t="s">
        <v>21</v>
      </c>
      <c r="D12" s="29">
        <v>0.4</v>
      </c>
      <c r="E12" s="28"/>
      <c r="F12" s="23"/>
      <c r="G12" s="23"/>
      <c r="H12" s="24"/>
      <c r="I12" s="56">
        <v>12</v>
      </c>
      <c r="J12" s="61" t="s">
        <v>22</v>
      </c>
      <c r="K12" s="58">
        <v>0.4</v>
      </c>
      <c r="L12" s="28"/>
      <c r="R12" s="24"/>
    </row>
    <row r="13" ht="17.25" customHeight="1" spans="1:18">
      <c r="A13" s="16"/>
      <c r="B13" s="25">
        <v>13</v>
      </c>
      <c r="C13" s="34" t="s">
        <v>23</v>
      </c>
      <c r="D13" s="30">
        <f>D12*D8</f>
        <v>1</v>
      </c>
      <c r="E13" s="28" t="s">
        <v>7</v>
      </c>
      <c r="F13" s="35" t="s">
        <v>24</v>
      </c>
      <c r="G13" s="23"/>
      <c r="H13" s="24"/>
      <c r="I13" s="56">
        <v>13</v>
      </c>
      <c r="J13" s="61" t="s">
        <v>25</v>
      </c>
      <c r="K13" s="62">
        <f>K6*K12</f>
        <v>0.842105263157895</v>
      </c>
      <c r="L13" s="28" t="s">
        <v>7</v>
      </c>
      <c r="R13" s="24"/>
    </row>
    <row r="14" spans="1:18">
      <c r="A14" s="16"/>
      <c r="B14" s="25">
        <v>14</v>
      </c>
      <c r="C14" s="34" t="s">
        <v>26</v>
      </c>
      <c r="D14" s="36">
        <v>50</v>
      </c>
      <c r="E14" s="28" t="s">
        <v>27</v>
      </c>
      <c r="F14" s="23" t="s">
        <v>28</v>
      </c>
      <c r="G14" s="23"/>
      <c r="H14" s="24"/>
      <c r="I14" s="56">
        <v>14</v>
      </c>
      <c r="J14" s="61" t="s">
        <v>29</v>
      </c>
      <c r="K14" s="58">
        <v>50</v>
      </c>
      <c r="L14" s="28" t="s">
        <v>27</v>
      </c>
      <c r="M14" s="7" t="s">
        <v>28</v>
      </c>
      <c r="R14" s="24"/>
    </row>
    <row r="15" spans="1:18">
      <c r="A15" s="16"/>
      <c r="B15" s="25">
        <v>15</v>
      </c>
      <c r="C15" s="34" t="s">
        <v>30</v>
      </c>
      <c r="D15" s="30">
        <f>D13/8/D10/D14*1000000</f>
        <v>5.43478260869565</v>
      </c>
      <c r="E15" s="28" t="s">
        <v>31</v>
      </c>
      <c r="F15" s="23" t="s">
        <v>32</v>
      </c>
      <c r="G15" s="23"/>
      <c r="H15" s="24"/>
      <c r="I15" s="56">
        <v>15</v>
      </c>
      <c r="J15" s="61" t="s">
        <v>30</v>
      </c>
      <c r="K15" s="46">
        <f>K13*K11/K10/K14*1000000</f>
        <v>18.3066361556064</v>
      </c>
      <c r="L15" s="28" t="s">
        <v>31</v>
      </c>
      <c r="R15" s="24"/>
    </row>
    <row r="16" spans="1:18">
      <c r="A16" s="16"/>
      <c r="B16" s="37">
        <v>16</v>
      </c>
      <c r="C16" s="38" t="s">
        <v>33</v>
      </c>
      <c r="D16" s="39">
        <f>D7*(D5-D7)/D5/D13/D10*1000</f>
        <v>6.95652173913044</v>
      </c>
      <c r="E16" s="40" t="s">
        <v>34</v>
      </c>
      <c r="F16" s="23"/>
      <c r="G16" s="23"/>
      <c r="H16" s="24"/>
      <c r="I16" s="56">
        <v>16</v>
      </c>
      <c r="J16" s="63" t="s">
        <v>33</v>
      </c>
      <c r="K16" s="46">
        <f>K5*(K7-K5)/K7/K13/K10*1000</f>
        <v>11.616847826087</v>
      </c>
      <c r="L16" s="42" t="s">
        <v>35</v>
      </c>
      <c r="R16" s="24"/>
    </row>
    <row r="17" spans="1:18">
      <c r="A17" s="16"/>
      <c r="B17" s="41">
        <v>17</v>
      </c>
      <c r="C17" s="34" t="s">
        <v>36</v>
      </c>
      <c r="D17" s="30">
        <f>D8+D13/2</f>
        <v>3</v>
      </c>
      <c r="E17" s="42" t="s">
        <v>7</v>
      </c>
      <c r="F17" s="23"/>
      <c r="G17" s="23"/>
      <c r="H17" s="24"/>
      <c r="I17" s="64">
        <v>17</v>
      </c>
      <c r="J17" s="63" t="s">
        <v>36</v>
      </c>
      <c r="K17" s="46">
        <f>K6+K13/2</f>
        <v>2.52631578947368</v>
      </c>
      <c r="L17" s="42" t="s">
        <v>7</v>
      </c>
      <c r="R17" s="24"/>
    </row>
    <row r="18" spans="1:18">
      <c r="A18" s="16"/>
      <c r="B18" s="41">
        <v>18</v>
      </c>
      <c r="C18" s="43" t="s">
        <v>37</v>
      </c>
      <c r="D18" s="30">
        <f>D8*SQRT(1+((D12^2)/12))</f>
        <v>2.51661147842358</v>
      </c>
      <c r="E18" s="28" t="s">
        <v>7</v>
      </c>
      <c r="F18" s="23"/>
      <c r="G18" s="23"/>
      <c r="H18" s="24"/>
      <c r="I18" s="64">
        <v>18</v>
      </c>
      <c r="J18" s="65" t="s">
        <v>37</v>
      </c>
      <c r="K18" s="46">
        <f>K6*SQRT(1+((K12^2)/12))</f>
        <v>2.11925177130407</v>
      </c>
      <c r="L18" s="28"/>
      <c r="R18" s="24"/>
    </row>
    <row r="19" ht="30" customHeight="1" spans="1:18">
      <c r="A19" s="16"/>
      <c r="B19" s="41">
        <v>19</v>
      </c>
      <c r="C19" s="44" t="s">
        <v>38</v>
      </c>
      <c r="D19" s="30">
        <f>D8/2</f>
        <v>1.25</v>
      </c>
      <c r="E19" s="28" t="s">
        <v>7</v>
      </c>
      <c r="F19" s="23"/>
      <c r="G19" s="23"/>
      <c r="H19" s="45"/>
      <c r="I19" s="64">
        <v>19</v>
      </c>
      <c r="J19" s="66" t="s">
        <v>38</v>
      </c>
      <c r="K19" s="46">
        <f>K6*K12/SQRT(12)</f>
        <v>0.243094850185106</v>
      </c>
      <c r="L19" s="28"/>
      <c r="R19" s="24"/>
    </row>
    <row r="20" ht="31.5" customHeight="1" spans="1:18">
      <c r="A20" s="16"/>
      <c r="B20" s="41">
        <v>20</v>
      </c>
      <c r="C20" s="44" t="s">
        <v>39</v>
      </c>
      <c r="D20" s="30">
        <f>D8*D12/SQRT(12)</f>
        <v>0.288675134594813</v>
      </c>
      <c r="E20" s="28" t="s">
        <v>7</v>
      </c>
      <c r="F20" s="23"/>
      <c r="G20" s="23"/>
      <c r="H20" s="24"/>
      <c r="I20" s="64">
        <v>20</v>
      </c>
      <c r="J20" s="66" t="s">
        <v>39</v>
      </c>
      <c r="K20" s="46">
        <f>K8*SQRT((K11+(K12^2/12))/(1-K11))</f>
        <v>0.888819441731559</v>
      </c>
      <c r="L20" s="28" t="s">
        <v>7</v>
      </c>
      <c r="R20" s="24"/>
    </row>
    <row r="21" spans="1:18">
      <c r="A21" s="16"/>
      <c r="B21" s="41">
        <v>21</v>
      </c>
      <c r="C21" s="34" t="s">
        <v>40</v>
      </c>
      <c r="D21" s="46">
        <f>D8*D11*(1-D11)/D10/D22*1000000</f>
        <v>17.3913043478261</v>
      </c>
      <c r="E21" s="28" t="s">
        <v>31</v>
      </c>
      <c r="F21" s="23"/>
      <c r="G21" s="23"/>
      <c r="H21" s="24"/>
      <c r="I21" s="64">
        <v>21</v>
      </c>
      <c r="J21" s="63" t="s">
        <v>40</v>
      </c>
      <c r="K21" s="62">
        <f>K8*K12/(1-K11)/K10/K22/8*1000000</f>
        <v>8.69565217391304</v>
      </c>
      <c r="L21" s="28" t="s">
        <v>31</v>
      </c>
      <c r="R21" s="24"/>
    </row>
    <row r="22" spans="1:18">
      <c r="A22" s="16"/>
      <c r="B22" s="41">
        <v>22</v>
      </c>
      <c r="C22" s="26" t="s">
        <v>41</v>
      </c>
      <c r="D22" s="47">
        <v>50</v>
      </c>
      <c r="E22" s="28" t="s">
        <v>27</v>
      </c>
      <c r="F22" s="23"/>
      <c r="G22" s="23"/>
      <c r="H22" s="24"/>
      <c r="I22" s="64">
        <v>22</v>
      </c>
      <c r="J22" s="67" t="s">
        <v>41</v>
      </c>
      <c r="K22" s="58">
        <v>50</v>
      </c>
      <c r="L22" s="28" t="s">
        <v>27</v>
      </c>
      <c r="R22" s="24"/>
    </row>
    <row r="23" spans="1:18">
      <c r="A23" s="16"/>
      <c r="C23" s="20"/>
      <c r="D23" s="21"/>
      <c r="E23" s="23"/>
      <c r="F23" s="23"/>
      <c r="G23" s="23"/>
      <c r="H23" s="24"/>
      <c r="I23" s="23"/>
      <c r="J23" s="68"/>
      <c r="R23" s="24"/>
    </row>
    <row r="24" spans="1:18">
      <c r="A24" s="16"/>
      <c r="C24" s="20"/>
      <c r="D24" s="21"/>
      <c r="E24" s="23"/>
      <c r="F24" s="23"/>
      <c r="G24" s="23"/>
      <c r="H24" s="24"/>
      <c r="I24" s="23"/>
      <c r="J24" s="68"/>
      <c r="R24" s="24"/>
    </row>
    <row r="25" spans="1:18">
      <c r="A25" s="16"/>
      <c r="C25" s="20"/>
      <c r="D25" s="21"/>
      <c r="E25" s="23"/>
      <c r="F25" s="23"/>
      <c r="G25" s="23"/>
      <c r="H25" s="24"/>
      <c r="I25" s="23"/>
      <c r="J25" s="68"/>
      <c r="R25" s="24"/>
    </row>
    <row r="26" spans="1:18">
      <c r="A26" s="16"/>
      <c r="C26" s="20"/>
      <c r="D26" s="21"/>
      <c r="E26" s="23"/>
      <c r="F26" s="23"/>
      <c r="G26" s="23"/>
      <c r="H26" s="24"/>
      <c r="I26" s="23"/>
      <c r="J26" s="68"/>
      <c r="R26" s="24"/>
    </row>
    <row r="27" spans="1:18">
      <c r="A27" s="16"/>
      <c r="C27" s="20"/>
      <c r="D27" s="21"/>
      <c r="E27" s="23"/>
      <c r="F27" s="23"/>
      <c r="G27" s="23"/>
      <c r="H27" s="24"/>
      <c r="I27" s="23"/>
      <c r="J27" s="68"/>
      <c r="R27" s="24"/>
    </row>
    <row r="28" spans="1:18">
      <c r="A28" s="16"/>
      <c r="C28" s="20"/>
      <c r="D28" s="21"/>
      <c r="E28" s="23"/>
      <c r="F28" s="23"/>
      <c r="G28" s="23"/>
      <c r="H28" s="24"/>
      <c r="I28" s="23"/>
      <c r="J28" s="68"/>
      <c r="R28" s="24"/>
    </row>
    <row r="29" spans="1:18">
      <c r="A29" s="16"/>
      <c r="C29" s="20"/>
      <c r="D29" s="21"/>
      <c r="E29" s="23"/>
      <c r="F29" s="23"/>
      <c r="G29" s="23"/>
      <c r="H29" s="24"/>
      <c r="I29" s="23"/>
      <c r="J29" s="68"/>
      <c r="R29" s="24"/>
    </row>
    <row r="30" spans="1:18">
      <c r="A30" s="16"/>
      <c r="C30" s="20"/>
      <c r="D30" s="21"/>
      <c r="E30" s="23"/>
      <c r="F30" s="23"/>
      <c r="G30" s="23"/>
      <c r="H30" s="24"/>
      <c r="I30" s="23"/>
      <c r="J30" s="68"/>
      <c r="R30" s="24"/>
    </row>
    <row r="31" spans="1:18">
      <c r="A31" s="16"/>
      <c r="C31" s="20"/>
      <c r="D31" s="21"/>
      <c r="E31" s="23"/>
      <c r="F31" s="23"/>
      <c r="G31" s="23"/>
      <c r="H31" s="24"/>
      <c r="I31" s="23"/>
      <c r="J31" s="68"/>
      <c r="R31" s="24"/>
    </row>
    <row r="32" spans="1:18">
      <c r="A32" s="16"/>
      <c r="C32" s="20"/>
      <c r="D32" s="21"/>
      <c r="E32" s="23"/>
      <c r="F32" s="23"/>
      <c r="G32" s="23"/>
      <c r="H32" s="24"/>
      <c r="I32" s="23"/>
      <c r="J32" s="68"/>
      <c r="R32" s="24"/>
    </row>
    <row r="33" spans="1:18">
      <c r="A33" s="16"/>
      <c r="C33" s="20"/>
      <c r="D33" s="21"/>
      <c r="E33" s="23"/>
      <c r="F33" s="23"/>
      <c r="G33" s="23"/>
      <c r="H33" s="24"/>
      <c r="I33" s="23"/>
      <c r="J33" s="68"/>
      <c r="R33" s="24"/>
    </row>
    <row r="34" spans="1:18">
      <c r="A34" s="16"/>
      <c r="C34" s="20"/>
      <c r="D34" s="21"/>
      <c r="E34" s="23"/>
      <c r="F34" s="23"/>
      <c r="G34" s="23"/>
      <c r="H34" s="24"/>
      <c r="I34" s="23"/>
      <c r="J34" s="68"/>
      <c r="R34" s="24"/>
    </row>
    <row r="35" spans="1:18">
      <c r="A35" s="16"/>
      <c r="C35" s="20"/>
      <c r="D35" s="21"/>
      <c r="E35" s="23"/>
      <c r="F35" s="23"/>
      <c r="G35" s="23"/>
      <c r="H35" s="24"/>
      <c r="I35" s="23"/>
      <c r="J35" s="68"/>
      <c r="R35" s="24"/>
    </row>
    <row r="36" spans="1:18">
      <c r="A36" s="16"/>
      <c r="C36" s="20"/>
      <c r="D36" s="21"/>
      <c r="E36" s="23"/>
      <c r="F36" s="23"/>
      <c r="G36" s="23"/>
      <c r="H36" s="24"/>
      <c r="I36" s="23"/>
      <c r="J36" s="68"/>
      <c r="R36" s="24"/>
    </row>
    <row r="37" spans="1:18">
      <c r="A37" s="16"/>
      <c r="C37" s="20"/>
      <c r="D37" s="21"/>
      <c r="E37" s="23"/>
      <c r="F37" s="23"/>
      <c r="G37" s="23"/>
      <c r="H37" s="24"/>
      <c r="I37" s="23"/>
      <c r="J37" s="68"/>
      <c r="R37" s="24"/>
    </row>
    <row r="38" spans="1:18">
      <c r="A38" s="16"/>
      <c r="C38" s="20"/>
      <c r="D38" s="21"/>
      <c r="E38" s="23"/>
      <c r="F38" s="23"/>
      <c r="G38" s="23"/>
      <c r="H38" s="24"/>
      <c r="I38" s="23"/>
      <c r="J38" s="68"/>
      <c r="R38" s="24"/>
    </row>
    <row r="39" spans="1:18">
      <c r="A39" s="16"/>
      <c r="C39" s="20"/>
      <c r="D39" s="21"/>
      <c r="E39" s="23"/>
      <c r="F39" s="23"/>
      <c r="G39" s="23"/>
      <c r="H39" s="24"/>
      <c r="I39" s="23"/>
      <c r="J39" s="68"/>
      <c r="R39" s="24"/>
    </row>
    <row r="40" spans="1:18">
      <c r="A40" s="16"/>
      <c r="C40" s="20"/>
      <c r="D40" s="21"/>
      <c r="E40" s="23"/>
      <c r="F40" s="23"/>
      <c r="G40" s="23"/>
      <c r="H40" s="24"/>
      <c r="I40" s="23"/>
      <c r="J40" s="68"/>
      <c r="R40" s="24"/>
    </row>
    <row r="41" spans="1:18">
      <c r="A41" s="16"/>
      <c r="C41" s="20"/>
      <c r="D41" s="21"/>
      <c r="E41" s="23"/>
      <c r="F41" s="23"/>
      <c r="G41" s="23"/>
      <c r="H41" s="24"/>
      <c r="I41" s="23"/>
      <c r="J41" s="68"/>
      <c r="R41" s="24"/>
    </row>
    <row r="42" spans="1:18">
      <c r="A42" s="16"/>
      <c r="C42" s="20"/>
      <c r="D42" s="21"/>
      <c r="E42" s="23"/>
      <c r="F42" s="23"/>
      <c r="G42" s="23"/>
      <c r="H42" s="24"/>
      <c r="I42" s="23"/>
      <c r="J42" s="68"/>
      <c r="R42" s="24"/>
    </row>
    <row r="43" spans="1:18">
      <c r="A43" s="16"/>
      <c r="C43" s="20"/>
      <c r="D43" s="21"/>
      <c r="E43" s="23"/>
      <c r="F43" s="23"/>
      <c r="G43" s="23"/>
      <c r="H43" s="24"/>
      <c r="I43" s="23"/>
      <c r="J43" s="68"/>
      <c r="R43" s="24"/>
    </row>
    <row r="44" spans="1:18">
      <c r="A44" s="16"/>
      <c r="C44" s="20"/>
      <c r="D44" s="21"/>
      <c r="E44" s="23"/>
      <c r="F44" s="23"/>
      <c r="G44" s="23"/>
      <c r="H44" s="24"/>
      <c r="I44" s="23"/>
      <c r="J44" s="68"/>
      <c r="R44" s="24"/>
    </row>
    <row r="45" ht="15" spans="1:18">
      <c r="A45" s="48"/>
      <c r="B45" s="49"/>
      <c r="C45" s="50"/>
      <c r="D45" s="51"/>
      <c r="E45" s="49"/>
      <c r="F45" s="49"/>
      <c r="G45" s="49"/>
      <c r="H45" s="52"/>
      <c r="I45" s="48"/>
      <c r="J45" s="69"/>
      <c r="K45" s="70"/>
      <c r="L45" s="49"/>
      <c r="M45" s="49"/>
      <c r="N45" s="49"/>
      <c r="O45" s="49"/>
      <c r="P45" s="49"/>
      <c r="Q45" s="49"/>
      <c r="R45" s="52"/>
    </row>
  </sheetData>
  <sheetProtection selectLockedCells="1"/>
  <mergeCells count="3">
    <mergeCell ref="F6:G6"/>
    <mergeCell ref="I1:R2"/>
    <mergeCell ref="C1:H2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9"/>
  <sheetViews>
    <sheetView workbookViewId="0">
      <selection activeCell="B11" sqref="B11"/>
    </sheetView>
  </sheetViews>
  <sheetFormatPr defaultColWidth="9" defaultRowHeight="14.25"/>
  <cols>
    <col min="3" max="3" width="12.625"/>
    <col min="7" max="7" width="11" customWidth="1"/>
    <col min="10" max="10" width="12.625"/>
  </cols>
  <sheetData>
    <row r="1" spans="2:10">
      <c r="B1" s="1" t="s">
        <v>42</v>
      </c>
      <c r="C1" s="1"/>
      <c r="G1" t="s">
        <v>43</v>
      </c>
      <c r="J1">
        <v>8906</v>
      </c>
    </row>
    <row r="2" spans="2:11">
      <c r="B2" s="2" t="s">
        <v>44</v>
      </c>
      <c r="C2" s="3">
        <v>4.7</v>
      </c>
      <c r="D2" s="2" t="s">
        <v>16</v>
      </c>
      <c r="F2" s="2" t="s">
        <v>44</v>
      </c>
      <c r="G2" s="4">
        <v>62</v>
      </c>
      <c r="H2" s="2" t="s">
        <v>45</v>
      </c>
      <c r="I2" s="2"/>
      <c r="J2" s="2">
        <v>91</v>
      </c>
      <c r="K2" s="2" t="s">
        <v>45</v>
      </c>
    </row>
    <row r="3" spans="2:11">
      <c r="B3" s="2" t="s">
        <v>46</v>
      </c>
      <c r="C3" s="3">
        <v>470</v>
      </c>
      <c r="D3" s="2" t="s">
        <v>47</v>
      </c>
      <c r="F3" s="2" t="s">
        <v>48</v>
      </c>
      <c r="G3" s="5">
        <f>121/G2</f>
        <v>1.95161290322581</v>
      </c>
      <c r="H3" s="2" t="s">
        <v>7</v>
      </c>
      <c r="I3" s="2"/>
      <c r="J3" s="2">
        <f>964*2/10/J2</f>
        <v>2.11868131868132</v>
      </c>
      <c r="K3" s="2" t="s">
        <v>7</v>
      </c>
    </row>
    <row r="4" spans="2:4">
      <c r="B4" s="2" t="s">
        <v>49</v>
      </c>
      <c r="C4" s="5">
        <f>1/2.08/C2/C3*1000000</f>
        <v>217.641118501236</v>
      </c>
      <c r="D4" s="2" t="s">
        <v>50</v>
      </c>
    </row>
    <row r="7" spans="7:7">
      <c r="G7" t="s">
        <v>43</v>
      </c>
    </row>
    <row r="8" spans="6:8">
      <c r="F8" s="2" t="s">
        <v>44</v>
      </c>
      <c r="G8" s="3">
        <f>121/G9</f>
        <v>39.0322580645161</v>
      </c>
      <c r="H8" s="2" t="s">
        <v>45</v>
      </c>
    </row>
    <row r="9" spans="6:8">
      <c r="F9" s="2" t="s">
        <v>48</v>
      </c>
      <c r="G9" s="6">
        <v>3.1</v>
      </c>
      <c r="H9" s="2" t="s">
        <v>7</v>
      </c>
    </row>
  </sheetData>
  <mergeCells count="1">
    <mergeCell ref="B1:C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2019-04-19T11:33:36Z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