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180" windowHeight="13050" tabRatio="653" activeTab="0"/>
  </bookViews>
  <sheets>
    <sheet name="PCM1 Frequency Response Calcu" sheetId="1" r:id="rId1"/>
  </sheets>
  <definedNames>
    <definedName name="_fp0">'PCM1 Frequency Response Calcu'!$AC$7</definedName>
    <definedName name="_fp1">'PCM1 Frequency Response Calcu'!$AC$10</definedName>
    <definedName name="_fp2">'PCM1 Frequency Response Calcu'!$AC$11</definedName>
    <definedName name="_fz1">'PCM1 Frequency Response Calcu'!$AC$8</definedName>
    <definedName name="_fz2">'PCM1 Frequency Response Calcu'!$AC$9</definedName>
    <definedName name="Aea">'PCM1 Frequency Response Calcu'!$N$50:$N$654</definedName>
    <definedName name="Aol">'PCM1 Frequency Response Calcu'!$H$12</definedName>
    <definedName name="Av">'PCM1 Frequency Response Calcu'!$J$11</definedName>
    <definedName name="Avc">'PCM1 Frequency Response Calcu'!#REF!</definedName>
    <definedName name="Avm">'PCM1 Frequency Response Calcu'!#REF!</definedName>
    <definedName name="Boost">'PCM1 Frequency Response Calcu'!$AB$34</definedName>
    <definedName name="Cbw">'PCM1 Frequency Response Calcu'!$H$14/1000000000000</definedName>
    <definedName name="Ccomp">'PCM1 Frequency Response Calcu'!$L$42/1000000000000</definedName>
    <definedName name="Ccomp1">'PCM1 Frequency Response Calcu'!$H$42/1000000000000</definedName>
    <definedName name="Ccomp2">'PCM1 Frequency Response Calcu'!$I$42/1000000000000</definedName>
    <definedName name="Ccompk">'PCM1 Frequency Response Calcu'!$J$42/1000000000000</definedName>
    <definedName name="Ccompk2">'PCM1 Frequency Response Calcu'!$K$42/1000000000000</definedName>
    <definedName name="Chf">'PCM1 Frequency Response Calcu'!$L$43/1000000000000</definedName>
    <definedName name="Chf1">'PCM1 Frequency Response Calcu'!$H$43/1000000000000</definedName>
    <definedName name="Chf2">'PCM1 Frequency Response Calcu'!$I$43/1000000000000</definedName>
    <definedName name="Chfk">'PCM1 Frequency Response Calcu'!$J$43/1000000000000</definedName>
    <definedName name="Chfk2">'PCM1 Frequency Response Calcu'!$K$43/1000000000000</definedName>
    <definedName name="CompMethod">'PCM1 Frequency Response Calcu'!$J$38</definedName>
    <definedName name="Cout">'PCM1 Frequency Response Calcu'!$D$9/1000000</definedName>
    <definedName name="D">'PCM1 Frequency Response Calcu'!$J$5</definedName>
    <definedName name="ESR">'PCM1 Frequency Response Calcu'!$D$10/1000</definedName>
    <definedName name="f">'PCM1 Frequency Response Calcu'!$A$89:$A$694</definedName>
    <definedName name="Fc">'PCM1 Frequency Response Calcu'!$I$34*1000</definedName>
    <definedName name="Fcross">'PCM1 Frequency Response Calcu'!$J$45*1000</definedName>
    <definedName name="ff">'PCM1 Frequency Response Calcu'!$V$31</definedName>
    <definedName name="finc">'PCM1 Frequency Response Calcu'!$I$89:$I$689</definedName>
    <definedName name="fp">'PCM1 Frequency Response Calcu'!$L$34*1000</definedName>
    <definedName name="fp0">'PCM1 Frequency Response Calcu'!$L$36*1000</definedName>
    <definedName name="Fphase">'PCM1 Frequency Response Calcu'!$J$48*1000</definedName>
    <definedName name="Fsw">'PCM1 Frequency Response Calcu'!$D$6*1000</definedName>
    <definedName name="fz">'PCM1 Frequency Response Calcu'!$L$35*1000</definedName>
    <definedName name="Fzea">'PCM1 Frequency Response Calcu'!$H$10*1000</definedName>
    <definedName name="fzf">'PCM1 Frequency Response Calcu'!$V$31</definedName>
    <definedName name="G">'PCM1 Frequency Response Calcu'!$J$9</definedName>
    <definedName name="gc">'PCM1 Frequency Response Calcu'!$AB$80</definedName>
    <definedName name="GdB">'PCM1 Frequency Response Calcu'!$C$691</definedName>
    <definedName name="Gea">'PCM1 Frequency Response Calcu'!$E$89:$E$694</definedName>
    <definedName name="GFc">'PCM1 Frequency Response Calcu'!$J$89:$J$689</definedName>
    <definedName name="Gloop">'PCM1 Frequency Response Calcu'!$G$89:$G$694</definedName>
    <definedName name="gm">'PCM1 Frequency Response Calcu'!$D$11/1000000</definedName>
    <definedName name="Gmargin">'PCM1 Frequency Response Calcu'!$G$694</definedName>
    <definedName name="Gmmod">'PCM1 Frequency Response Calcu'!$H$8</definedName>
    <definedName name="Gmod">'PCM1 Frequency Response Calcu'!$C$89:$C$694</definedName>
    <definedName name="Gp">'PCM1 Frequency Response Calcu'!$D$691</definedName>
    <definedName name="Iout">'PCM1 Frequency Response Calcu'!$D$5</definedName>
    <definedName name="K">'PCM1 Frequency Response Calcu'!$AB$35</definedName>
    <definedName name="k1c">'PCM1 Frequency Response Calcu'!$AD$80</definedName>
    <definedName name="k2c">'PCM1 Frequency Response Calcu'!$AD$81</definedName>
    <definedName name="k3c">'PCM1 Frequency Response Calcu'!$AD$82</definedName>
    <definedName name="kav">'PCM1 Frequency Response Calcu'!#REF!</definedName>
    <definedName name="Kd">'PCM1 Frequency Response Calcu'!$J$10</definedName>
    <definedName name="Ke">'PCM1 Frequency Response Calcu'!$P$11</definedName>
    <definedName name="Kfb">'PCM1 Frequency Response Calcu'!$L$5</definedName>
    <definedName name="khf">'PCM1 Frequency Response Calcu'!$J$9</definedName>
    <definedName name="kk23">'PCM1 Frequency Response Calcu'!$AI$12</definedName>
    <definedName name="Km">'PCM1 Frequency Response Calcu'!#REF!</definedName>
    <definedName name="Kp">'PCM1 Frequency Response Calcu'!$P$10</definedName>
    <definedName name="kra">'PCM1 Frequency Response Calcu'!$AF$80</definedName>
    <definedName name="krb">'PCM1 Frequency Response Calcu'!$AF$81</definedName>
    <definedName name="krc">'PCM1 Frequency Response Calcu'!$AF$82</definedName>
    <definedName name="kxa">'PCM1 Frequency Response Calcu'!$AH$80</definedName>
    <definedName name="kxb">'PCM1 Frequency Response Calcu'!$AH$81</definedName>
    <definedName name="kxc">'PCM1 Frequency Response Calcu'!$AH$82</definedName>
    <definedName name="L">'PCM1 Frequency Response Calcu'!$D$8/1000000</definedName>
    <definedName name="M">'PCM1 Frequency Response Calcu'!$I$35</definedName>
    <definedName name="Method">'PCM1 Frequency Response Calcu'!$G$40:$K$40</definedName>
    <definedName name="P">'PCM1 Frequency Response Calcu'!$L$8</definedName>
    <definedName name="Pc">'PCM1 Frequency Response Calcu'!$AB$81</definedName>
    <definedName name="Pea">'PCM1 Frequency Response Calcu'!$F$89:$F$694</definedName>
    <definedName name="PFc">'PCM1 Frequency Response Calcu'!$K$89:$K$689</definedName>
    <definedName name="Ploop">'PCM1 Frequency Response Calcu'!$H$89:$H$694</definedName>
    <definedName name="PM">'PCM1 Frequency Response Calcu'!$I$35</definedName>
    <definedName name="Pmargin">'PCM1 Frequency Response Calcu'!$H$693</definedName>
    <definedName name="Pmod">'PCM1 Frequency Response Calcu'!$D$89:$D$694</definedName>
    <definedName name="Pmod1">'PCM1 Frequency Response Calcu'!$L$89:$L$694</definedName>
    <definedName name="_xlnm.Print_Area" localSheetId="0">'PCM1 Frequency Response Calcu'!$A$1:$AO$97</definedName>
    <definedName name="Q">'PCM1 Frequency Response Calcu'!$L$15</definedName>
    <definedName name="Rcomp">'PCM1 Frequency Response Calcu'!$L$41*1000</definedName>
    <definedName name="Rcomp1">'PCM1 Frequency Response Calcu'!$H$41*1000</definedName>
    <definedName name="Rcomp2">'PCM1 Frequency Response Calcu'!$I$41*1000</definedName>
    <definedName name="Rcompk">'PCM1 Frequency Response Calcu'!$J$41*1000</definedName>
    <definedName name="Rcompk2">'PCM1 Frequency Response Calcu'!$K$41*1000</definedName>
    <definedName name="Rd">'PCM1 Frequency Response Calcu'!$P$8</definedName>
    <definedName name="Rdc">'PCM1 Frequency Response Calcu'!$P$12</definedName>
    <definedName name="Rea">'PCM1 Frequency Response Calcu'!$D$12*1000</definedName>
    <definedName name="Rfbb">'PCM1 Frequency Response Calcu'!$H$5</definedName>
    <definedName name="Rfbt">'PCM1 Frequency Response Calcu'!$H$6</definedName>
    <definedName name="Ri">'PCM1 Frequency Response Calcu'!$J$7</definedName>
    <definedName name="Rl">'PCM1 Frequency Response Calcu'!$G$41</definedName>
    <definedName name="Rm">'PCM1 Frequency Response Calcu'!#REF!</definedName>
    <definedName name="Ron">'PCM1 Frequency Response Calcu'!$P$7</definedName>
    <definedName name="Rout">'PCM1 Frequency Response Calcu'!$J$6</definedName>
    <definedName name="Se">'PCM1 Frequency Response Calcu'!$L$12</definedName>
    <definedName name="SFM">'PCM1 Frequency Response Calcu'!#REF!</definedName>
    <definedName name="SLM">'PCM1 Frequency Response Calcu'!#REF!</definedName>
    <definedName name="Sn">'PCM1 Frequency Response Calcu'!$L$13</definedName>
    <definedName name="UGB">'PCM1 Frequency Response Calcu'!$H$13*1000000</definedName>
    <definedName name="Vin">'PCM1 Frequency Response Calcu'!$D$3</definedName>
    <definedName name="Vosc">'PCM1 Frequency Response Calcu'!$D$7/1000</definedName>
    <definedName name="Vout">'PCM1 Frequency Response Calcu'!$D$4</definedName>
    <definedName name="Vref">'PCM1 Frequency Response Calcu'!$H$4</definedName>
    <definedName name="Vsl">'PCM1 Frequency Response Calcu'!$J$8</definedName>
    <definedName name="w">'PCM1 Frequency Response Calcu'!$B$89:$B$694</definedName>
    <definedName name="wa">'PCM1 Frequency Response Calcu'!#REF!</definedName>
    <definedName name="wb">'PCM1 Frequency Response Calcu'!$AD$12</definedName>
    <definedName name="wbw">'PCM1 Frequency Response Calcu'!$L$10</definedName>
    <definedName name="wc">'PCM1 Frequency Response Calcu'!$J$14</definedName>
    <definedName name="wd">'PCM1 Frequency Response Calcu'!$P$14</definedName>
    <definedName name="wh">'PCM1 Frequency Response Calcu'!#REF!</definedName>
    <definedName name="whf">'PCM1 Frequency Response Calcu'!$L$9</definedName>
    <definedName name="wlc">'PCM1 Frequency Response Calcu'!$P$15</definedName>
    <definedName name="wn">'PCM1 Frequency Response Calcu'!$L$14</definedName>
    <definedName name="wp">'PCM1 Frequency Response Calcu'!$J$12</definedName>
    <definedName name="ws">'PCM1 Frequency Response Calcu'!$P$17</definedName>
    <definedName name="wz">'PCM1 Frequency Response Calcu'!$P$13</definedName>
    <definedName name="wzea">'PCM1 Frequency Response Calcu'!#REF!</definedName>
    <definedName name="Zea">'PCM1 Frequency Response Calcu'!$M$50:$M$653</definedName>
  </definedNames>
  <calcPr fullCalcOnLoad="1"/>
</workbook>
</file>

<file path=xl/comments1.xml><?xml version="1.0" encoding="utf-8"?>
<comments xmlns="http://schemas.openxmlformats.org/spreadsheetml/2006/main">
  <authors>
    <author>Robert Sheehan</author>
  </authors>
  <commentList>
    <comment ref="J38" authorId="0">
      <text>
        <r>
          <rPr>
            <sz val="8"/>
            <rFont val="Tahoma"/>
            <family val="2"/>
          </rPr>
          <t>Choose the frequency compensation method to use the calculated values from the selected method.
The Manual setting allows the frequency compensation  to be tailored with user selected values.</t>
        </r>
      </text>
    </comment>
    <comment ref="I34" authorId="0">
      <text>
        <r>
          <rPr>
            <sz val="8"/>
            <rFont val="Tahoma"/>
            <family val="2"/>
          </rPr>
          <t>Enter a target closed loop bandwidth for the switching regulator. The bandwidth should be at least one  order of magnitude lower than the switching frequency.</t>
        </r>
      </text>
    </comment>
    <comment ref="I35" authorId="0">
      <text>
        <r>
          <rPr>
            <sz val="8"/>
            <rFont val="Tahoma"/>
            <family val="2"/>
          </rPr>
          <t>Enter the desired phase margin in degrees. The range shoud be set between 45° and 90°, with 60° being an optimal value.</t>
        </r>
      </text>
    </comment>
    <comment ref="H7" authorId="0">
      <text>
        <r>
          <rPr>
            <sz val="8"/>
            <rFont val="Tahoma"/>
            <family val="2"/>
          </rPr>
          <t>This is the target loop bandwidth from the frequency compenstion section. Enter this value in the cell below the Control Loop Gain/Phase graph.</t>
        </r>
      </text>
    </comment>
    <comment ref="A3" authorId="0">
      <text>
        <r>
          <rPr>
            <sz val="8"/>
            <rFont val="Tahoma"/>
            <family val="2"/>
          </rPr>
          <t>Version 2 adds the COMPLEX function.
If this function is not available, and returns the #NAME? error, install and load the Analysis ToolPak add-in.
1. On the Tools menu, click Add-Ins.
2. In the Add-Ins available list, select the Analysis ToolPak box, then click OK.
3. If necessary, follow the instructions in the setup program.</t>
        </r>
      </text>
    </comment>
    <comment ref="J5" authorId="0">
      <text>
        <r>
          <rPr>
            <sz val="8"/>
            <rFont val="Tahoma"/>
            <family val="2"/>
          </rPr>
          <t>D is the duty cycle, which is the ratio of Vout/Vin.</t>
        </r>
      </text>
    </comment>
    <comment ref="J6" authorId="0">
      <text>
        <r>
          <rPr>
            <sz val="8"/>
            <rFont val="Tahoma"/>
            <family val="2"/>
          </rPr>
          <t>Rout is the equivalent load resistance in ohms.</t>
        </r>
      </text>
    </comment>
    <comment ref="P13" authorId="0">
      <text>
        <r>
          <rPr>
            <sz val="8"/>
            <rFont val="Tahoma"/>
            <family val="2"/>
          </rPr>
          <t>wz is the ESR zero frequency of the output capacitor in radians/second.</t>
        </r>
      </text>
    </comment>
  </commentList>
</comments>
</file>

<file path=xl/sharedStrings.xml><?xml version="1.0" encoding="utf-8"?>
<sst xmlns="http://schemas.openxmlformats.org/spreadsheetml/2006/main" count="138" uniqueCount="114">
  <si>
    <t>Compensator Design - Voltage-Mode Buck - CCM</t>
  </si>
  <si>
    <t>Enter parameters in shaded cells</t>
  </si>
  <si>
    <t xml:space="preserve">       PCM1 Frequency Compensation Parameters</t>
  </si>
  <si>
    <t>Version 0.1</t>
  </si>
  <si>
    <t xml:space="preserve">Vin (V) </t>
  </si>
  <si>
    <t>Error Amplifier</t>
  </si>
  <si>
    <t>Revision date:  12 june 2018</t>
  </si>
  <si>
    <t xml:space="preserve">Vout (V) </t>
  </si>
  <si>
    <t xml:space="preserve">Reference Voltage Vref (V) </t>
  </si>
  <si>
    <t>Modulator</t>
  </si>
  <si>
    <t xml:space="preserve">Load Current Iout (A) </t>
  </si>
  <si>
    <t xml:space="preserve">Bottom Feedback Divider Rfbb (Ω) </t>
  </si>
  <si>
    <t xml:space="preserve">D = </t>
  </si>
  <si>
    <r>
      <rPr>
        <b/>
        <sz val="10"/>
        <rFont val="宋体"/>
        <family val="0"/>
      </rPr>
      <t>调节器</t>
    </r>
    <r>
      <rPr>
        <b/>
        <sz val="10"/>
        <rFont val="Arial"/>
        <family val="2"/>
      </rPr>
      <t xml:space="preserve"> Vo/Vc</t>
    </r>
  </si>
  <si>
    <t>Error Amp Vc/Vo'</t>
  </si>
  <si>
    <t xml:space="preserve">Switching Frequency Fsw (kHz) </t>
  </si>
  <si>
    <t xml:space="preserve">Top Feedback Divider Rfbt (Ω) </t>
  </si>
  <si>
    <t xml:space="preserve">Rout = </t>
  </si>
  <si>
    <t>绘图参数</t>
  </si>
  <si>
    <t>Plot Parameters</t>
  </si>
  <si>
    <t xml:space="preserve">Swtooth wave peak Vosc (V) </t>
  </si>
  <si>
    <t xml:space="preserve">Target Loop Bandwidth Fc (kHz) </t>
  </si>
  <si>
    <t>Gdb=</t>
  </si>
  <si>
    <t xml:space="preserve">Ron = </t>
  </si>
  <si>
    <t>包括电感电阻在内的总串联电阻</t>
  </si>
  <si>
    <t>fp0=</t>
  </si>
  <si>
    <r>
      <t>Output Inductor L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H) </t>
    </r>
  </si>
  <si>
    <t>Gp(°)=</t>
  </si>
  <si>
    <t xml:space="preserve">Rd = </t>
  </si>
  <si>
    <t xml:space="preserve"> resistance Rl, sense resistor Rs, MOSFET Ron and diode Rd.</t>
  </si>
  <si>
    <t>fz1=</t>
  </si>
  <si>
    <r>
      <t>Output Capacitor Cout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F) </t>
    </r>
  </si>
  <si>
    <t xml:space="preserve">G = </t>
  </si>
  <si>
    <t xml:space="preserve">Rl = </t>
  </si>
  <si>
    <t xml:space="preserve"> For synchronous designs use Rd for the low-side MOSFET Ron.</t>
  </si>
  <si>
    <t>fz2=</t>
  </si>
  <si>
    <t xml:space="preserve">Output Capacitor ESR (mΩ) </t>
  </si>
  <si>
    <t>fp1=</t>
  </si>
  <si>
    <t>fp2=</t>
  </si>
  <si>
    <t xml:space="preserve">Rdc = </t>
  </si>
  <si>
    <r>
      <t xml:space="preserve">Type </t>
    </r>
    <r>
      <rPr>
        <sz val="10"/>
        <rFont val="宋体"/>
        <family val="0"/>
      </rPr>
      <t>Ⅱ</t>
    </r>
  </si>
  <si>
    <r>
      <t xml:space="preserve">Type </t>
    </r>
    <r>
      <rPr>
        <sz val="10"/>
        <rFont val="宋体"/>
        <family val="0"/>
      </rPr>
      <t>Ⅲ</t>
    </r>
  </si>
  <si>
    <t xml:space="preserve">wz = </t>
  </si>
  <si>
    <t xml:space="preserve">wd = </t>
  </si>
  <si>
    <t xml:space="preserve">wlc = </t>
  </si>
  <si>
    <r>
      <t>Version 0.1 CCM</t>
    </r>
    <r>
      <rPr>
        <sz val="10"/>
        <rFont val="宋体"/>
        <family val="0"/>
      </rPr>
      <t>电压模式</t>
    </r>
    <r>
      <rPr>
        <sz val="10"/>
        <rFont val="Arial"/>
        <family val="2"/>
      </rPr>
      <t>Buck</t>
    </r>
    <r>
      <rPr>
        <sz val="10"/>
        <rFont val="宋体"/>
        <family val="0"/>
      </rPr>
      <t>补偿</t>
    </r>
    <r>
      <rPr>
        <sz val="10"/>
        <rFont val="Arial"/>
        <family val="2"/>
      </rPr>
      <t>. 12 june 2018.</t>
    </r>
  </si>
  <si>
    <t>If this function is not available, and returns the #NAME? error,</t>
  </si>
  <si>
    <r>
      <t xml:space="preserve">1. </t>
    </r>
    <r>
      <rPr>
        <sz val="10"/>
        <rFont val="宋体"/>
        <family val="0"/>
      </rPr>
      <t>此文档是在</t>
    </r>
    <r>
      <rPr>
        <sz val="10"/>
        <rFont val="Arial"/>
        <family val="2"/>
      </rPr>
      <t>TI</t>
    </r>
    <r>
      <rPr>
        <sz val="10"/>
        <rFont val="宋体"/>
        <family val="0"/>
      </rPr>
      <t>设计工具的基础上做了一些修改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</si>
  <si>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宋体"/>
        <family val="0"/>
      </rPr>
      <t>当前功率级电路只列举了</t>
    </r>
    <r>
      <rPr>
        <sz val="10"/>
        <rFont val="Arial"/>
        <family val="2"/>
      </rPr>
      <t>Buck</t>
    </r>
    <r>
      <rPr>
        <sz val="10"/>
        <rFont val="宋体"/>
        <family val="0"/>
      </rPr>
      <t>电压模式，后续将持续加入其它模型</t>
    </r>
    <r>
      <rPr>
        <sz val="10"/>
        <rFont val="Arial"/>
        <family val="2"/>
      </rPr>
      <t>.</t>
    </r>
  </si>
  <si>
    <r>
      <t xml:space="preserve">3. </t>
    </r>
    <r>
      <rPr>
        <sz val="10"/>
        <rFont val="宋体"/>
        <family val="0"/>
      </rPr>
      <t>此方法相对于</t>
    </r>
    <r>
      <rPr>
        <sz val="10"/>
        <rFont val="Arial"/>
        <family val="2"/>
      </rPr>
      <t>K Factor</t>
    </r>
    <r>
      <rPr>
        <sz val="10"/>
        <rFont val="宋体"/>
        <family val="0"/>
      </rPr>
      <t>法更加灵活。</t>
    </r>
  </si>
  <si>
    <t>K Factor</t>
  </si>
  <si>
    <t xml:space="preserve"> G = 1/(Modulator Gain)</t>
  </si>
  <si>
    <t xml:space="preserve">P = </t>
  </si>
  <si>
    <t>degrees</t>
  </si>
  <si>
    <t xml:space="preserve"> P = Modulator Phase</t>
  </si>
  <si>
    <r>
      <rPr>
        <sz val="10"/>
        <rFont val="宋体"/>
        <family val="0"/>
      </rPr>
      <t>穿越频率</t>
    </r>
    <r>
      <rPr>
        <sz val="10"/>
        <rFont val="Arial"/>
        <family val="2"/>
      </rPr>
      <t xml:space="preserve"> (kHz) </t>
    </r>
  </si>
  <si>
    <r>
      <rPr>
        <sz val="10"/>
        <rFont val="Arial Unicode MS"/>
        <family val="0"/>
      </rPr>
      <t>极点频率</t>
    </r>
    <r>
      <rPr>
        <sz val="10"/>
        <rFont val="Arial"/>
        <family val="2"/>
      </rPr>
      <t>(kHz)fp=</t>
    </r>
  </si>
  <si>
    <t xml:space="preserve">Boost = </t>
  </si>
  <si>
    <t xml:space="preserve"> Boost = M - P - 90</t>
  </si>
  <si>
    <r>
      <rPr>
        <sz val="10"/>
        <rFont val="宋体"/>
        <family val="0"/>
      </rPr>
      <t>相位余量</t>
    </r>
    <r>
      <rPr>
        <sz val="10"/>
        <rFont val="Arial"/>
        <family val="2"/>
      </rPr>
      <t xml:space="preserve">( ° ) </t>
    </r>
  </si>
  <si>
    <r>
      <rPr>
        <sz val="10"/>
        <rFont val="宋体"/>
        <family val="0"/>
      </rPr>
      <t>零点频率</t>
    </r>
    <r>
      <rPr>
        <sz val="10"/>
        <rFont val="Arial"/>
        <family val="2"/>
      </rPr>
      <t>(kHz) fz=</t>
    </r>
  </si>
  <si>
    <t xml:space="preserve">K = </t>
  </si>
  <si>
    <t xml:space="preserve"> K = TAN (Boost/2 + 45)</t>
  </si>
  <si>
    <r>
      <rPr>
        <sz val="10"/>
        <rFont val="宋体"/>
        <family val="0"/>
      </rPr>
      <t>原极点频率</t>
    </r>
    <r>
      <rPr>
        <sz val="10"/>
        <rFont val="Arial"/>
        <family val="2"/>
      </rPr>
      <t>(kHz) fp0=</t>
    </r>
  </si>
  <si>
    <t>Frequency Compensation Method</t>
  </si>
  <si>
    <t>Type Ⅲ</t>
  </si>
  <si>
    <t>R1(Ω)</t>
  </si>
  <si>
    <t>R2(Ω)</t>
  </si>
  <si>
    <t>R3(Ω)</t>
  </si>
  <si>
    <t>C1(F)</t>
  </si>
  <si>
    <t>C2(F)</t>
  </si>
  <si>
    <t>C3(F)</t>
  </si>
  <si>
    <t xml:space="preserve">Crossover Frequency (kHz) </t>
  </si>
  <si>
    <t xml:space="preserve">Phase Margin ( ° )  </t>
  </si>
  <si>
    <t xml:space="preserve">0° Frequency (kHz) </t>
  </si>
  <si>
    <t xml:space="preserve">Gain Margin (dB)  </t>
  </si>
  <si>
    <t>K Factor 2</t>
  </si>
  <si>
    <t>Use equations from Error Amp Vc/Vo' Plot Parameters</t>
  </si>
  <si>
    <r>
      <t>Method</t>
    </r>
    <r>
      <rPr>
        <b/>
        <sz val="10"/>
        <rFont val="Arial"/>
        <family val="2"/>
      </rPr>
      <t xml:space="preserve"> 1</t>
    </r>
  </si>
  <si>
    <t>Or:</t>
  </si>
  <si>
    <r>
      <t>Method</t>
    </r>
    <r>
      <rPr>
        <b/>
        <sz val="10"/>
        <rFont val="Arial"/>
        <family val="2"/>
      </rPr>
      <t xml:space="preserve"> 2</t>
    </r>
  </si>
  <si>
    <t xml:space="preserve">gc = </t>
  </si>
  <si>
    <t xml:space="preserve">k1c = </t>
  </si>
  <si>
    <t xml:space="preserve">kra = </t>
  </si>
  <si>
    <t xml:space="preserve">kxa = </t>
  </si>
  <si>
    <t xml:space="preserve">Pc (θc) = </t>
  </si>
  <si>
    <t xml:space="preserve">k2c = </t>
  </si>
  <si>
    <t xml:space="preserve">krb = </t>
  </si>
  <si>
    <t xml:space="preserve">kxb = </t>
  </si>
  <si>
    <t xml:space="preserve">k3c = </t>
  </si>
  <si>
    <t xml:space="preserve">krc = </t>
  </si>
  <si>
    <t xml:space="preserve">kxc = </t>
  </si>
  <si>
    <t>Error</t>
  </si>
  <si>
    <t>Pmod1</t>
  </si>
  <si>
    <t>Loop(10Hz)</t>
  </si>
  <si>
    <t>Amplifier</t>
  </si>
  <si>
    <t>Loop</t>
  </si>
  <si>
    <t>Frequency</t>
  </si>
  <si>
    <t>Find</t>
  </si>
  <si>
    <t>Gain</t>
  </si>
  <si>
    <t>frequency</t>
  </si>
  <si>
    <t>Phase</t>
  </si>
  <si>
    <t>Increment</t>
  </si>
  <si>
    <t>Crossover</t>
  </si>
  <si>
    <t>Find 0°</t>
  </si>
  <si>
    <t>(dB)</t>
  </si>
  <si>
    <t>fz</t>
  </si>
  <si>
    <t>(Hz)</t>
  </si>
  <si>
    <t>(rad/sec)</t>
  </si>
  <si>
    <t>(deg)</t>
  </si>
  <si>
    <t>From Fsw</t>
  </si>
  <si>
    <t xml:space="preserve">  Target Crossover Frequency, Modulator Gain and Phase</t>
  </si>
  <si>
    <t xml:space="preserve">  Crossover Frequency and Phase Margin</t>
  </si>
  <si>
    <t xml:space="preserve">  0° Frequency and Gain Margin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</si>
</sst>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;[Red]#,##0"/>
    <numFmt numFmtId="181" formatCode="0.0"/>
    <numFmt numFmtId="182" formatCode="#,##0.0"/>
    <numFmt numFmtId="183" formatCode="0.0000"/>
    <numFmt numFmtId="184" formatCode="0.000"/>
    <numFmt numFmtId="185" formatCode="0.00_ "/>
    <numFmt numFmtId="186" formatCode="0.0000_ "/>
    <numFmt numFmtId="187" formatCode="0.000E+00"/>
    <numFmt numFmtId="188" formatCode="0.0\ &quot;dB&quot;"/>
  </numFmts>
  <fonts count="57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 Unicode MS"/>
      <family val="0"/>
    </font>
    <font>
      <sz val="8"/>
      <name val="Tahoma"/>
      <family val="2"/>
    </font>
    <font>
      <b/>
      <sz val="8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8"/>
      <color indexed="14"/>
      <name val="Arial"/>
      <family val="0"/>
    </font>
    <font>
      <sz val="9.25"/>
      <color indexed="8"/>
      <name val="Arial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center" shrinkToFit="1"/>
      <protection locked="0"/>
    </xf>
    <xf numFmtId="3" fontId="0" fillId="33" borderId="10" xfId="0" applyNumberFormat="1" applyFont="1" applyFill="1" applyBorder="1" applyAlignment="1" applyProtection="1">
      <alignment horizontal="center" shrinkToFit="1"/>
      <protection locked="0"/>
    </xf>
    <xf numFmtId="18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81" fontId="0" fillId="33" borderId="10" xfId="0" applyNumberFormat="1" applyFont="1" applyFill="1" applyBorder="1" applyAlignment="1" applyProtection="1">
      <alignment horizontal="center" shrinkToFit="1"/>
      <protection locked="0"/>
    </xf>
    <xf numFmtId="2" fontId="0" fillId="0" borderId="0" xfId="0" applyNumberForma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 shrinkToFit="1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34" borderId="10" xfId="0" applyNumberFormat="1" applyFill="1" applyBorder="1" applyAlignment="1" applyProtection="1">
      <alignment horizontal="center"/>
      <protection locked="0"/>
    </xf>
    <xf numFmtId="182" fontId="0" fillId="0" borderId="10" xfId="0" applyNumberFormat="1" applyBorder="1" applyAlignment="1" applyProtection="1">
      <alignment horizontal="center" shrinkToFit="1"/>
      <protection/>
    </xf>
    <xf numFmtId="3" fontId="0" fillId="0" borderId="0" xfId="0" applyNumberFormat="1" applyFill="1" applyBorder="1" applyAlignment="1" applyProtection="1">
      <alignment horizontal="center" shrinkToFit="1"/>
      <protection/>
    </xf>
    <xf numFmtId="0" fontId="6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 applyProtection="1">
      <alignment horizontal="center"/>
      <protection locked="0"/>
    </xf>
    <xf numFmtId="181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Font="1" applyAlignment="1">
      <alignment horizontal="right"/>
    </xf>
    <xf numFmtId="185" fontId="0" fillId="34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right"/>
    </xf>
    <xf numFmtId="186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81" fontId="0" fillId="0" borderId="10" xfId="0" applyNumberFormat="1" applyFont="1" applyBorder="1" applyAlignment="1">
      <alignment horizontal="center"/>
    </xf>
    <xf numFmtId="187" fontId="0" fillId="0" borderId="10" xfId="0" applyNumberFormat="1" applyBorder="1" applyAlignment="1" applyProtection="1">
      <alignment horizontal="center" shrinkToFit="1"/>
      <protection/>
    </xf>
    <xf numFmtId="187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 applyProtection="1">
      <alignment horizontal="center" shrinkToFit="1"/>
      <protection/>
    </xf>
    <xf numFmtId="3" fontId="6" fillId="0" borderId="0" xfId="0" applyNumberFormat="1" applyFont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81" fontId="0" fillId="0" borderId="17" xfId="0" applyNumberFormat="1" applyFont="1" applyFill="1" applyBorder="1" applyAlignment="1">
      <alignment horizontal="center"/>
    </xf>
    <xf numFmtId="181" fontId="0" fillId="0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18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 applyProtection="1">
      <alignment horizontal="center"/>
      <protection locked="0"/>
    </xf>
    <xf numFmtId="182" fontId="0" fillId="0" borderId="0" xfId="0" applyNumberFormat="1" applyFill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 shrinkToFit="1"/>
      <protection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 applyProtection="1">
      <alignment horizontal="center" shrinkToFi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6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3" fontId="6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8" fillId="0" borderId="15" xfId="0" applyFont="1" applyBorder="1" applyAlignment="1">
      <alignment/>
    </xf>
    <xf numFmtId="0" fontId="0" fillId="0" borderId="25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3" xfId="0" applyNumberFormat="1" applyFon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11" fontId="6" fillId="0" borderId="26" xfId="0" applyNumberFormat="1" applyFont="1" applyBorder="1" applyAlignment="1">
      <alignment horizontal="right"/>
    </xf>
    <xf numFmtId="11" fontId="0" fillId="0" borderId="27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1" fontId="6" fillId="0" borderId="21" xfId="0" applyNumberFormat="1" applyFont="1" applyBorder="1" applyAlignment="1">
      <alignment horizontal="right"/>
    </xf>
    <xf numFmtId="11" fontId="0" fillId="0" borderId="28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1" fontId="6" fillId="0" borderId="23" xfId="0" applyNumberFormat="1" applyFont="1" applyBorder="1" applyAlignment="1">
      <alignment horizontal="right"/>
    </xf>
    <xf numFmtId="11" fontId="0" fillId="0" borderId="29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7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28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  <dxf>
      <font>
        <b val="0"/>
        <color rgb="FFFFFFFF"/>
      </font>
      <fill>
        <patternFill patternType="solid">
          <fgColor indexed="65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99CC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Amplifier Gain/Phase
Vout to Vcomp </a:t>
            </a:r>
          </a:p>
        </c:rich>
      </c:tx>
      <c:layout>
        <c:manualLayout>
          <c:xMode val="factor"/>
          <c:yMode val="factor"/>
          <c:x val="-0.006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19625"/>
          <c:w val="0.71425"/>
          <c:h val="0.58925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Calcu'!$E$89:$E$689</c:f>
              <c:numCache/>
            </c:numRef>
          </c:yVal>
          <c:smooth val="1"/>
        </c:ser>
        <c:axId val="8193788"/>
        <c:axId val="6635229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Calcu'!$F$89:$F$689</c:f>
              <c:numCache/>
            </c:numRef>
          </c:yVal>
          <c:smooth val="1"/>
        </c:ser>
        <c:axId val="59717062"/>
        <c:axId val="582647"/>
      </c:scatterChart>
      <c:valAx>
        <c:axId val="8193788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525"/>
              <c:y val="0.08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At val="-60"/>
        <c:crossBetween val="midCat"/>
        <c:dispUnits/>
      </c:valAx>
      <c:valAx>
        <c:axId val="6635229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3788"/>
        <c:crossesAt val="1"/>
        <c:crossBetween val="midCat"/>
        <c:dispUnits/>
        <c:majorUnit val="20"/>
      </c:valAx>
      <c:valAx>
        <c:axId val="5971706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2647"/>
        <c:crossesAt val="30"/>
        <c:crossBetween val="midCat"/>
        <c:dispUnits/>
      </c:valAx>
      <c:valAx>
        <c:axId val="582647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7062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Loop Gain/Phase </a:t>
            </a:r>
          </a:p>
        </c:rich>
      </c:tx>
      <c:layout>
        <c:manualLayout>
          <c:xMode val="factor"/>
          <c:yMode val="factor"/>
          <c:x val="-0.013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25"/>
          <c:y val="0.16175"/>
          <c:w val="0.715"/>
          <c:h val="0.623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Calcu'!$G$89:$G$689</c:f>
              <c:numCache/>
            </c:numRef>
          </c:yVal>
          <c:smooth val="1"/>
        </c:ser>
        <c:axId val="5243824"/>
        <c:axId val="47194417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Calcu'!$H$89:$H$689</c:f>
              <c:numCache/>
            </c:numRef>
          </c:yVal>
          <c:smooth val="1"/>
        </c:ser>
        <c:axId val="22096570"/>
        <c:axId val="64651403"/>
      </c:scatterChart>
      <c:valAx>
        <c:axId val="5243824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675"/>
              <c:y val="0.0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417"/>
        <c:crossesAt val="-60"/>
        <c:crossBetween val="midCat"/>
        <c:dispUnits/>
      </c:valAx>
      <c:valAx>
        <c:axId val="47194417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05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824"/>
        <c:crossesAt val="1"/>
        <c:crossBetween val="midCat"/>
        <c:dispUnits/>
        <c:majorUnit val="20"/>
      </c:valAx>
      <c:valAx>
        <c:axId val="2209657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651403"/>
        <c:crossesAt val="0"/>
        <c:crossBetween val="midCat"/>
        <c:dispUnits/>
      </c:valAx>
      <c:valAx>
        <c:axId val="64651403"/>
        <c:scaling>
          <c:orientation val="minMax"/>
          <c:max val="15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6570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Modulator Gain/Phase
Vcomp to Vout </a:t>
            </a:r>
          </a:p>
        </c:rich>
      </c:tx>
      <c:layout>
        <c:manualLayout>
          <c:xMode val="factor"/>
          <c:yMode val="factor"/>
          <c:x val="-0.004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18925"/>
          <c:w val="0.70975"/>
          <c:h val="0.59625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Calcu'!$C$89:$C$689</c:f>
              <c:numCache/>
            </c:numRef>
          </c:yVal>
          <c:smooth val="1"/>
        </c:ser>
        <c:axId val="44991716"/>
        <c:axId val="2272261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Calcu'!$D$89:$D$689</c:f>
              <c:numCache/>
            </c:numRef>
          </c:yVal>
          <c:smooth val="1"/>
        </c:ser>
        <c:axId val="20450350"/>
        <c:axId val="49835423"/>
      </c:scatterChart>
      <c:valAx>
        <c:axId val="44991716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At val="-60"/>
        <c:crossBetween val="midCat"/>
        <c:dispUnits/>
      </c:valAx>
      <c:valAx>
        <c:axId val="227226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15"/>
              <c:y val="0.1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At val="1"/>
        <c:crossBetween val="midCat"/>
        <c:dispUnits/>
        <c:majorUnit val="20"/>
      </c:valAx>
      <c:valAx>
        <c:axId val="2045035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835423"/>
        <c:crossesAt val="0"/>
        <c:crossBetween val="midCat"/>
        <c:dispUnits/>
      </c:valAx>
      <c:valAx>
        <c:axId val="49835423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极点选取参考</a:t>
            </a:r>
          </a:p>
        </c:rich>
      </c:tx>
      <c:layout>
        <c:manualLayout>
          <c:xMode val="factor"/>
          <c:yMode val="factor"/>
          <c:x val="0.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25"/>
          <c:y val="0.16175"/>
          <c:w val="0.715"/>
          <c:h val="0.623"/>
        </c:manualLayout>
      </c:layout>
      <c:scatterChart>
        <c:scatterStyle val="smooth"/>
        <c:varyColors val="0"/>
        <c:ser>
          <c:idx val="0"/>
          <c:order val="0"/>
          <c:tx>
            <c:v>db(10)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Calcu'!$M$88:$M$688</c:f>
              <c:numCache/>
            </c:numRef>
          </c:yVal>
          <c:smooth val="1"/>
        </c:ser>
        <c:axId val="45865624"/>
        <c:axId val="10137433"/>
      </c:scatterChart>
      <c:valAx>
        <c:axId val="45865624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Frequency_fp (Hz)</a:t>
                </a:r>
              </a:p>
            </c:rich>
          </c:tx>
          <c:layout>
            <c:manualLayout>
              <c:xMode val="factor"/>
              <c:yMode val="factor"/>
              <c:x val="-0.088"/>
              <c:y val="0.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37433"/>
        <c:crossesAt val="-60"/>
        <c:crossBetween val="midCat"/>
        <c:dispUnits/>
      </c:valAx>
      <c:valAx>
        <c:axId val="10137433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Gain_10Hz (dB)</a:t>
                </a:r>
              </a:p>
            </c:rich>
          </c:tx>
          <c:layout>
            <c:manualLayout>
              <c:xMode val="factor"/>
              <c:yMode val="factor"/>
              <c:x val="-0.013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e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32</xdr:row>
      <xdr:rowOff>28575</xdr:rowOff>
    </xdr:from>
    <xdr:ext cx="4400550" cy="2676525"/>
    <xdr:graphicFrame>
      <xdr:nvGraphicFramePr>
        <xdr:cNvPr id="1" name="Chart 714"/>
        <xdr:cNvGraphicFramePr/>
      </xdr:nvGraphicFramePr>
      <xdr:xfrm>
        <a:off x="19050" y="5314950"/>
        <a:ext cx="4400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</xdr:colOff>
      <xdr:row>15</xdr:row>
      <xdr:rowOff>38100</xdr:rowOff>
    </xdr:from>
    <xdr:ext cx="4381500" cy="2667000"/>
    <xdr:graphicFrame>
      <xdr:nvGraphicFramePr>
        <xdr:cNvPr id="2" name="Chart 715"/>
        <xdr:cNvGraphicFramePr/>
      </xdr:nvGraphicFramePr>
      <xdr:xfrm>
        <a:off x="4476750" y="2533650"/>
        <a:ext cx="43815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19050</xdr:colOff>
      <xdr:row>15</xdr:row>
      <xdr:rowOff>38100</xdr:rowOff>
    </xdr:from>
    <xdr:ext cx="4400550" cy="2676525"/>
    <xdr:graphicFrame>
      <xdr:nvGraphicFramePr>
        <xdr:cNvPr id="3" name="Chart 716"/>
        <xdr:cNvGraphicFramePr/>
      </xdr:nvGraphicFramePr>
      <xdr:xfrm>
        <a:off x="19050" y="2533650"/>
        <a:ext cx="44005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723900</xdr:colOff>
      <xdr:row>27</xdr:row>
      <xdr:rowOff>123825</xdr:rowOff>
    </xdr:from>
    <xdr:ext cx="3648075" cy="2686050"/>
    <xdr:graphicFrame>
      <xdr:nvGraphicFramePr>
        <xdr:cNvPr id="4" name="Chart 717"/>
        <xdr:cNvGraphicFramePr/>
      </xdr:nvGraphicFramePr>
      <xdr:xfrm>
        <a:off x="9639300" y="4600575"/>
        <a:ext cx="36480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2</xdr:col>
      <xdr:colOff>9525</xdr:colOff>
      <xdr:row>54</xdr:row>
      <xdr:rowOff>28575</xdr:rowOff>
    </xdr:from>
    <xdr:to>
      <xdr:col>9</xdr:col>
      <xdr:colOff>0</xdr:colOff>
      <xdr:row>80</xdr:row>
      <xdr:rowOff>133350</xdr:rowOff>
    </xdr:to>
    <xdr:pic>
      <xdr:nvPicPr>
        <xdr:cNvPr id="5" name="Picture 7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858250"/>
          <a:ext cx="5191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3"/>
  <sheetViews>
    <sheetView tabSelected="1" zoomScaleSheetLayoutView="50" workbookViewId="0" topLeftCell="A1">
      <selection activeCell="M39" sqref="M39"/>
    </sheetView>
  </sheetViews>
  <sheetFormatPr defaultColWidth="9.140625" defaultRowHeight="12.75"/>
  <cols>
    <col min="1" max="1" width="11.140625" style="0" customWidth="1"/>
    <col min="2" max="12" width="11.140625" style="2" customWidth="1"/>
    <col min="13" max="13" width="11.140625" style="0" customWidth="1"/>
    <col min="14" max="24" width="9.57421875" style="0" customWidth="1"/>
  </cols>
  <sheetData>
    <row r="1" spans="1:35" ht="18">
      <c r="A1" s="3" t="s">
        <v>0</v>
      </c>
      <c r="B1" s="4"/>
      <c r="I1"/>
      <c r="L1"/>
      <c r="X1" s="82"/>
      <c r="Y1" s="82"/>
      <c r="Z1" s="82"/>
      <c r="AA1" s="82"/>
      <c r="AB1" s="82"/>
      <c r="AC1" s="82"/>
      <c r="AD1" s="82"/>
      <c r="AE1" s="82"/>
      <c r="AF1" s="82"/>
      <c r="AG1" s="114"/>
      <c r="AH1" s="114"/>
      <c r="AI1" s="114"/>
    </row>
    <row r="2" spans="1:35" ht="12.75">
      <c r="A2" s="5" t="s">
        <v>1</v>
      </c>
      <c r="I2" s="34" t="s">
        <v>2</v>
      </c>
      <c r="N2" s="35"/>
      <c r="O2" s="35"/>
      <c r="P2" s="35"/>
      <c r="Q2" s="57"/>
      <c r="R2" s="35"/>
      <c r="S2" s="35"/>
      <c r="X2" s="82"/>
      <c r="Y2" s="82"/>
      <c r="Z2" s="82"/>
      <c r="AA2" s="57"/>
      <c r="AB2" s="82"/>
      <c r="AC2" s="82"/>
      <c r="AD2" s="82"/>
      <c r="AE2" s="82"/>
      <c r="AF2" s="82"/>
      <c r="AG2" s="82"/>
      <c r="AH2" s="82"/>
      <c r="AI2" s="82"/>
    </row>
    <row r="3" spans="1:35" ht="12.75">
      <c r="A3" s="6" t="s">
        <v>3</v>
      </c>
      <c r="C3" s="7" t="s">
        <v>4</v>
      </c>
      <c r="D3" s="8">
        <v>30</v>
      </c>
      <c r="I3" s="34" t="s">
        <v>5</v>
      </c>
      <c r="L3"/>
      <c r="O3" s="35"/>
      <c r="P3" s="35"/>
      <c r="Q3" s="35"/>
      <c r="R3" s="35"/>
      <c r="S3" s="35"/>
      <c r="X3" s="82"/>
      <c r="Y3" s="82"/>
      <c r="Z3" s="82"/>
      <c r="AA3" s="57"/>
      <c r="AB3" s="82"/>
      <c r="AC3" s="82"/>
      <c r="AD3" s="82"/>
      <c r="AE3" s="82"/>
      <c r="AF3" s="82"/>
      <c r="AG3" s="82"/>
      <c r="AH3" s="82"/>
      <c r="AI3" s="82"/>
    </row>
    <row r="4" spans="1:37" ht="12.75">
      <c r="A4" s="6" t="s">
        <v>6</v>
      </c>
      <c r="C4" s="7" t="s">
        <v>7</v>
      </c>
      <c r="D4" s="8">
        <v>12</v>
      </c>
      <c r="G4" s="9" t="s">
        <v>8</v>
      </c>
      <c r="H4" s="10">
        <v>1.25</v>
      </c>
      <c r="J4" s="34" t="s">
        <v>9</v>
      </c>
      <c r="L4" s="34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97"/>
      <c r="Z4" s="41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97"/>
    </row>
    <row r="5" spans="3:37" ht="12.75">
      <c r="C5" s="7" t="s">
        <v>10</v>
      </c>
      <c r="D5" s="8">
        <v>4</v>
      </c>
      <c r="G5" s="7" t="s">
        <v>11</v>
      </c>
      <c r="H5" s="11">
        <v>2256</v>
      </c>
      <c r="I5" s="9" t="s">
        <v>12</v>
      </c>
      <c r="J5" s="38">
        <f>Vout/Vin</f>
        <v>0.4</v>
      </c>
      <c r="K5" s="9"/>
      <c r="L5" s="38"/>
      <c r="N5" s="39"/>
      <c r="O5" s="40" t="s">
        <v>13</v>
      </c>
      <c r="P5" s="41"/>
      <c r="Q5" s="41"/>
      <c r="R5" s="41"/>
      <c r="S5" s="41"/>
      <c r="T5" s="41"/>
      <c r="U5" s="41"/>
      <c r="V5" s="41"/>
      <c r="W5" s="41"/>
      <c r="X5" s="41"/>
      <c r="Y5" s="98"/>
      <c r="Z5" s="41"/>
      <c r="AA5" s="39"/>
      <c r="AB5" s="99" t="s">
        <v>14</v>
      </c>
      <c r="AC5" s="100"/>
      <c r="AD5" s="57"/>
      <c r="AE5" s="57"/>
      <c r="AF5" s="57"/>
      <c r="AG5" s="57"/>
      <c r="AH5" s="57"/>
      <c r="AI5" s="41"/>
      <c r="AJ5" s="41"/>
      <c r="AK5" s="98"/>
    </row>
    <row r="6" spans="3:37" ht="12.75">
      <c r="C6" s="7" t="s">
        <v>15</v>
      </c>
      <c r="D6" s="12">
        <v>100</v>
      </c>
      <c r="G6" s="7" t="s">
        <v>16</v>
      </c>
      <c r="H6" s="13">
        <f>Rl</f>
        <v>19400</v>
      </c>
      <c r="I6" s="9" t="s">
        <v>17</v>
      </c>
      <c r="J6" s="25">
        <f>Vout/Iout</f>
        <v>3</v>
      </c>
      <c r="K6" s="42"/>
      <c r="L6" s="43"/>
      <c r="N6" s="39"/>
      <c r="O6" s="44" t="s">
        <v>18</v>
      </c>
      <c r="P6" s="41"/>
      <c r="Q6" s="41"/>
      <c r="R6" s="41"/>
      <c r="S6" s="41"/>
      <c r="T6" s="41"/>
      <c r="U6" s="41"/>
      <c r="V6" s="41"/>
      <c r="W6" s="41"/>
      <c r="X6" s="41"/>
      <c r="Y6" s="98"/>
      <c r="Z6" s="41"/>
      <c r="AA6" s="39"/>
      <c r="AB6" s="101" t="s">
        <v>19</v>
      </c>
      <c r="AC6" s="102"/>
      <c r="AD6" s="57"/>
      <c r="AE6" s="41"/>
      <c r="AF6" s="41"/>
      <c r="AG6" s="41"/>
      <c r="AH6" s="41"/>
      <c r="AI6" s="41"/>
      <c r="AJ6" s="41"/>
      <c r="AK6" s="98"/>
    </row>
    <row r="7" spans="3:37" ht="12.75">
      <c r="C7" s="14" t="s">
        <v>20</v>
      </c>
      <c r="D7" s="15">
        <v>1.25</v>
      </c>
      <c r="G7" s="16" t="s">
        <v>21</v>
      </c>
      <c r="H7" s="17">
        <f>Fc/1000</f>
        <v>20</v>
      </c>
      <c r="I7" s="45" t="s">
        <v>22</v>
      </c>
      <c r="J7" s="46">
        <f>GdB</f>
        <v>-25.245454826322636</v>
      </c>
      <c r="N7" s="39"/>
      <c r="O7" s="47" t="s">
        <v>23</v>
      </c>
      <c r="P7" s="48">
        <v>0</v>
      </c>
      <c r="Q7" s="83" t="s">
        <v>24</v>
      </c>
      <c r="R7" s="41"/>
      <c r="S7" s="41"/>
      <c r="T7" s="41"/>
      <c r="U7" s="41"/>
      <c r="V7" s="41"/>
      <c r="W7" s="41"/>
      <c r="X7" s="41"/>
      <c r="Y7" s="98"/>
      <c r="Z7" s="41"/>
      <c r="AA7" s="39"/>
      <c r="AB7" s="47" t="s">
        <v>25</v>
      </c>
      <c r="AC7" s="41">
        <f>fp0</f>
        <v>997.5311585333271</v>
      </c>
      <c r="AD7" s="57"/>
      <c r="AE7" s="41"/>
      <c r="AF7" s="41"/>
      <c r="AG7" s="41"/>
      <c r="AH7" s="41"/>
      <c r="AI7" s="41"/>
      <c r="AJ7" s="41"/>
      <c r="AK7" s="98"/>
    </row>
    <row r="8" spans="3:37" ht="12.75">
      <c r="C8" s="7" t="s">
        <v>26</v>
      </c>
      <c r="D8" s="18">
        <v>90</v>
      </c>
      <c r="G8" s="16"/>
      <c r="H8" s="19"/>
      <c r="I8" s="9" t="s">
        <v>27</v>
      </c>
      <c r="J8" s="46">
        <f>Gp</f>
        <v>-156.6050377541803</v>
      </c>
      <c r="K8" s="47"/>
      <c r="L8" s="49"/>
      <c r="N8" s="39"/>
      <c r="O8" s="47" t="s">
        <v>28</v>
      </c>
      <c r="P8" s="48">
        <v>0</v>
      </c>
      <c r="Q8" s="84" t="s">
        <v>29</v>
      </c>
      <c r="R8" s="41"/>
      <c r="S8" s="41"/>
      <c r="T8" s="41"/>
      <c r="U8" s="41"/>
      <c r="V8" s="41"/>
      <c r="W8" s="41"/>
      <c r="X8" s="41"/>
      <c r="Y8" s="98"/>
      <c r="Z8" s="41"/>
      <c r="AA8" s="39"/>
      <c r="AB8" s="47" t="s">
        <v>30</v>
      </c>
      <c r="AC8" s="41">
        <f>fz</f>
        <v>955.418140285636</v>
      </c>
      <c r="AD8" s="57"/>
      <c r="AE8" s="41"/>
      <c r="AF8" s="41"/>
      <c r="AG8" s="41"/>
      <c r="AH8" s="41"/>
      <c r="AI8" s="41"/>
      <c r="AJ8" s="41"/>
      <c r="AK8" s="98"/>
    </row>
    <row r="9" spans="3:37" ht="12.75">
      <c r="C9" s="7" t="s">
        <v>31</v>
      </c>
      <c r="D9" s="20">
        <v>336</v>
      </c>
      <c r="G9" s="16"/>
      <c r="H9" s="19"/>
      <c r="I9" s="47" t="s">
        <v>32</v>
      </c>
      <c r="J9" s="50">
        <f>1/10^(GdB/20)</f>
        <v>18.292486420955587</v>
      </c>
      <c r="K9" s="9"/>
      <c r="L9" s="51"/>
      <c r="N9" s="39"/>
      <c r="O9" s="47" t="s">
        <v>33</v>
      </c>
      <c r="P9" s="48">
        <v>0</v>
      </c>
      <c r="Q9" s="41" t="s">
        <v>34</v>
      </c>
      <c r="R9" s="41"/>
      <c r="S9" s="41"/>
      <c r="T9" s="41"/>
      <c r="U9" s="41"/>
      <c r="V9" s="41"/>
      <c r="W9" s="41"/>
      <c r="X9" s="41"/>
      <c r="Y9" s="98"/>
      <c r="Z9" s="41"/>
      <c r="AA9" s="39"/>
      <c r="AB9" s="47" t="s">
        <v>35</v>
      </c>
      <c r="AC9" s="41">
        <f>IF(CompMethod="Type Ⅱ",-100^100,IF(CompMethod="Type Ⅲ",fz,))</f>
        <v>955.418140285636</v>
      </c>
      <c r="AD9" s="57"/>
      <c r="AE9" s="41"/>
      <c r="AF9" s="41"/>
      <c r="AG9" s="41"/>
      <c r="AH9" s="41"/>
      <c r="AI9" s="41"/>
      <c r="AJ9" s="41"/>
      <c r="AK9" s="98"/>
    </row>
    <row r="10" spans="3:37" ht="12.75">
      <c r="C10" s="7" t="s">
        <v>36</v>
      </c>
      <c r="D10" s="18">
        <v>10</v>
      </c>
      <c r="G10" s="7"/>
      <c r="H10" s="19"/>
      <c r="I10" s="9"/>
      <c r="J10" s="50"/>
      <c r="K10" s="9"/>
      <c r="L10" s="51"/>
      <c r="N10" s="39"/>
      <c r="O10" s="47"/>
      <c r="P10" s="52"/>
      <c r="Q10" s="41"/>
      <c r="R10" s="41"/>
      <c r="S10" s="41"/>
      <c r="T10" s="41"/>
      <c r="U10" s="41"/>
      <c r="V10" s="41"/>
      <c r="W10" s="41"/>
      <c r="X10" s="41"/>
      <c r="Y10" s="98"/>
      <c r="Z10" s="41"/>
      <c r="AA10" s="39"/>
      <c r="AB10" s="47" t="s">
        <v>37</v>
      </c>
      <c r="AC10" s="41">
        <f>fp</f>
        <v>45000</v>
      </c>
      <c r="AD10" s="57"/>
      <c r="AE10" s="41"/>
      <c r="AF10" s="41"/>
      <c r="AG10" s="41"/>
      <c r="AH10" s="41"/>
      <c r="AI10" s="41"/>
      <c r="AJ10" s="41"/>
      <c r="AK10" s="98"/>
    </row>
    <row r="11" spans="3:37" ht="12.75">
      <c r="C11" s="7"/>
      <c r="D11" s="21"/>
      <c r="H11" s="22"/>
      <c r="I11" s="9"/>
      <c r="J11" s="50"/>
      <c r="L11" s="34"/>
      <c r="M11" s="2"/>
      <c r="N11" s="39"/>
      <c r="O11" s="47"/>
      <c r="P11" s="52"/>
      <c r="Q11" s="41"/>
      <c r="R11" s="41"/>
      <c r="S11" s="41"/>
      <c r="T11" s="41"/>
      <c r="U11" s="41"/>
      <c r="V11" s="41"/>
      <c r="W11" s="41"/>
      <c r="X11" s="41"/>
      <c r="Y11" s="98"/>
      <c r="Z11" s="41"/>
      <c r="AA11" s="39"/>
      <c r="AB11" s="47" t="s">
        <v>38</v>
      </c>
      <c r="AC11" s="41">
        <f>IF(CompMethod="Type Ⅱ",-100^100,IF(CompMethod="Type Ⅲ",fp,))</f>
        <v>45000</v>
      </c>
      <c r="AD11" s="57"/>
      <c r="AE11" s="41"/>
      <c r="AF11" s="41"/>
      <c r="AG11" s="41"/>
      <c r="AH11" s="41"/>
      <c r="AI11" s="41"/>
      <c r="AJ11" s="41"/>
      <c r="AK11" s="98"/>
    </row>
    <row r="12" spans="3:37" ht="12.75">
      <c r="C12" s="7"/>
      <c r="D12" s="21"/>
      <c r="G12" s="7"/>
      <c r="H12" s="23"/>
      <c r="I12" s="9"/>
      <c r="J12" s="53"/>
      <c r="K12" s="9"/>
      <c r="L12" s="54"/>
      <c r="N12" s="39"/>
      <c r="O12" s="47" t="s">
        <v>39</v>
      </c>
      <c r="P12" s="50">
        <f>Ron*D+Rd*(1-D)+Rl+Vosc</f>
        <v>19400.00125</v>
      </c>
      <c r="Q12" s="41"/>
      <c r="R12" s="41"/>
      <c r="S12" s="41"/>
      <c r="T12" s="41"/>
      <c r="U12" s="41"/>
      <c r="V12" s="41"/>
      <c r="W12" s="41"/>
      <c r="X12" s="41"/>
      <c r="Y12" s="98"/>
      <c r="Z12" s="41"/>
      <c r="AA12" s="39"/>
      <c r="AB12" s="57"/>
      <c r="AC12" s="57"/>
      <c r="AD12" s="57"/>
      <c r="AE12" s="41"/>
      <c r="AF12" s="41"/>
      <c r="AG12" s="41" t="s">
        <v>40</v>
      </c>
      <c r="AH12" s="115" t="s">
        <v>41</v>
      </c>
      <c r="AI12" s="112">
        <f>IF(CompMethod="Type Ⅱ",1,IF(CompMethod="Type Ⅲ",2,))</f>
        <v>2</v>
      </c>
      <c r="AJ12" s="41"/>
      <c r="AK12" s="98"/>
    </row>
    <row r="13" spans="7:37" ht="12.75">
      <c r="G13" s="7"/>
      <c r="H13" s="24"/>
      <c r="J13" s="22"/>
      <c r="K13" s="9"/>
      <c r="L13" s="54"/>
      <c r="N13" s="39"/>
      <c r="O13" s="47" t="s">
        <v>42</v>
      </c>
      <c r="P13" s="53">
        <f>1/(Cout*ESR)</f>
        <v>297619.04761904763</v>
      </c>
      <c r="Q13" s="41"/>
      <c r="R13" s="85"/>
      <c r="S13" s="22"/>
      <c r="T13" s="41"/>
      <c r="U13" s="41"/>
      <c r="V13" s="41"/>
      <c r="W13" s="41"/>
      <c r="X13" s="41"/>
      <c r="Y13" s="98"/>
      <c r="Z13" s="41"/>
      <c r="AA13" s="58"/>
      <c r="AB13" s="60"/>
      <c r="AC13" s="60"/>
      <c r="AD13" s="60"/>
      <c r="AE13" s="60"/>
      <c r="AF13" s="60"/>
      <c r="AG13" s="60"/>
      <c r="AH13" s="60"/>
      <c r="AI13" s="60"/>
      <c r="AJ13" s="60"/>
      <c r="AK13" s="107"/>
    </row>
    <row r="14" spans="7:37" ht="12.75">
      <c r="G14" s="7"/>
      <c r="H14" s="23"/>
      <c r="I14" s="9"/>
      <c r="J14" s="53"/>
      <c r="K14" s="9"/>
      <c r="L14" s="51"/>
      <c r="N14" s="39"/>
      <c r="O14" s="47" t="s">
        <v>43</v>
      </c>
      <c r="P14" s="55">
        <f>Rout/L</f>
        <v>33333.33333333333</v>
      </c>
      <c r="Q14" s="41"/>
      <c r="R14" s="85"/>
      <c r="S14" s="41"/>
      <c r="T14" s="41"/>
      <c r="U14" s="41"/>
      <c r="V14" s="41"/>
      <c r="W14" s="41"/>
      <c r="X14" s="41"/>
      <c r="Y14" s="98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3:37" ht="12.75">
      <c r="C15" s="7"/>
      <c r="D15" s="21"/>
      <c r="G15" s="7"/>
      <c r="H15" s="23"/>
      <c r="I15" s="25"/>
      <c r="K15" s="9"/>
      <c r="L15" s="38"/>
      <c r="N15" s="39"/>
      <c r="O15" s="47" t="s">
        <v>44</v>
      </c>
      <c r="P15" s="56">
        <f>SQRT(L*Cout)</f>
        <v>0.00017389652095427325</v>
      </c>
      <c r="Q15" s="86"/>
      <c r="R15" s="87"/>
      <c r="S15" s="41"/>
      <c r="T15" s="41"/>
      <c r="U15" s="41"/>
      <c r="V15" s="41"/>
      <c r="W15" s="41"/>
      <c r="X15" s="41"/>
      <c r="Y15" s="98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7:37" ht="12.75">
      <c r="G16" s="25"/>
      <c r="H16" s="25"/>
      <c r="N16" s="39"/>
      <c r="O16" s="41"/>
      <c r="P16" s="41"/>
      <c r="Q16" s="88"/>
      <c r="R16" s="85"/>
      <c r="S16" s="41"/>
      <c r="T16" s="41"/>
      <c r="U16" s="41"/>
      <c r="V16" s="41"/>
      <c r="W16" s="41"/>
      <c r="X16" s="41"/>
      <c r="Y16" s="98"/>
      <c r="Z16" s="41"/>
      <c r="AA16" s="103" t="s">
        <v>45</v>
      </c>
      <c r="AB16" s="37"/>
      <c r="AC16" s="37"/>
      <c r="AD16" s="37"/>
      <c r="AE16" s="37"/>
      <c r="AF16" s="37"/>
      <c r="AG16" s="97"/>
      <c r="AH16" s="41"/>
      <c r="AI16" s="41"/>
      <c r="AJ16" s="41"/>
      <c r="AK16" s="41"/>
    </row>
    <row r="17" spans="7:37" ht="12.75">
      <c r="G17" s="25"/>
      <c r="H17" s="25"/>
      <c r="I17" s="25"/>
      <c r="N17" s="39"/>
      <c r="O17" s="47"/>
      <c r="P17" s="56"/>
      <c r="Q17" s="41"/>
      <c r="R17" s="87"/>
      <c r="S17" s="41"/>
      <c r="T17" s="41"/>
      <c r="U17" s="41"/>
      <c r="V17" s="41"/>
      <c r="W17" s="41"/>
      <c r="X17" s="41"/>
      <c r="Y17" s="98"/>
      <c r="Z17" s="41"/>
      <c r="AA17" s="39"/>
      <c r="AB17" s="41"/>
      <c r="AC17" s="41"/>
      <c r="AD17" s="41"/>
      <c r="AE17" s="41"/>
      <c r="AF17" s="41"/>
      <c r="AG17" s="98"/>
      <c r="AH17" s="41"/>
      <c r="AI17" s="41"/>
      <c r="AJ17" s="41"/>
      <c r="AK17" s="41"/>
    </row>
    <row r="18" spans="7:37" ht="12.75">
      <c r="G18" s="25"/>
      <c r="H18" s="25"/>
      <c r="I18" s="25"/>
      <c r="N18" s="39"/>
      <c r="O18" s="57"/>
      <c r="P18" s="41"/>
      <c r="Q18" s="41"/>
      <c r="R18" s="41"/>
      <c r="S18" s="57"/>
      <c r="T18" s="57"/>
      <c r="U18" s="41"/>
      <c r="V18" s="41"/>
      <c r="W18" s="41"/>
      <c r="X18" s="41"/>
      <c r="Y18" s="98"/>
      <c r="Z18" s="41"/>
      <c r="AA18" s="39" t="s">
        <v>46</v>
      </c>
      <c r="AB18" s="41"/>
      <c r="AC18" s="41"/>
      <c r="AD18" s="41"/>
      <c r="AE18" s="41"/>
      <c r="AF18" s="41"/>
      <c r="AG18" s="98"/>
      <c r="AH18" s="41"/>
      <c r="AI18" s="41"/>
      <c r="AJ18" s="41"/>
      <c r="AK18" s="41"/>
    </row>
    <row r="19" spans="7:37" ht="12.75">
      <c r="G19" s="25"/>
      <c r="H19" s="25"/>
      <c r="I19" s="25"/>
      <c r="N19" s="39"/>
      <c r="O19" s="41"/>
      <c r="P19" s="41"/>
      <c r="Q19" s="41"/>
      <c r="R19" s="41"/>
      <c r="S19" s="57"/>
      <c r="T19" s="57"/>
      <c r="U19" s="41"/>
      <c r="V19" s="41"/>
      <c r="W19" s="41"/>
      <c r="X19" s="57"/>
      <c r="Y19" s="104"/>
      <c r="Z19" s="41"/>
      <c r="AA19" s="105"/>
      <c r="AB19" s="41"/>
      <c r="AC19" s="41"/>
      <c r="AD19" s="41"/>
      <c r="AE19" s="41"/>
      <c r="AF19" s="41"/>
      <c r="AG19" s="98"/>
      <c r="AH19" s="41"/>
      <c r="AI19" s="41"/>
      <c r="AJ19" s="41"/>
      <c r="AK19" s="41"/>
    </row>
    <row r="20" spans="7:37" ht="12.75">
      <c r="G20" s="25"/>
      <c r="H20" s="25"/>
      <c r="I20" s="25"/>
      <c r="N20" s="39"/>
      <c r="O20" s="57"/>
      <c r="P20" s="41"/>
      <c r="Q20" s="41"/>
      <c r="R20" s="41"/>
      <c r="S20" s="57"/>
      <c r="T20" s="57"/>
      <c r="U20" s="41"/>
      <c r="V20" s="41"/>
      <c r="W20" s="41"/>
      <c r="X20" s="41"/>
      <c r="Y20" s="98"/>
      <c r="Z20" s="41"/>
      <c r="AA20" s="39" t="s">
        <v>47</v>
      </c>
      <c r="AB20" s="41"/>
      <c r="AC20" s="41"/>
      <c r="AD20" s="41"/>
      <c r="AE20" s="41"/>
      <c r="AF20" s="41"/>
      <c r="AG20" s="98"/>
      <c r="AH20" s="41"/>
      <c r="AI20" s="41"/>
      <c r="AJ20" s="41"/>
      <c r="AK20" s="41"/>
    </row>
    <row r="21" spans="7:37" ht="12.75">
      <c r="G21" s="25"/>
      <c r="H21" s="25"/>
      <c r="I21" s="25"/>
      <c r="N21" s="39"/>
      <c r="O21" s="57"/>
      <c r="P21" s="41"/>
      <c r="Q21" s="41"/>
      <c r="R21" s="41"/>
      <c r="S21" s="57"/>
      <c r="T21" s="57"/>
      <c r="U21" s="41"/>
      <c r="V21" s="41"/>
      <c r="W21" s="41"/>
      <c r="X21" s="41"/>
      <c r="Y21" s="98"/>
      <c r="Z21" s="41"/>
      <c r="AA21" s="39" t="s">
        <v>48</v>
      </c>
      <c r="AB21" s="41"/>
      <c r="AC21" s="41"/>
      <c r="AD21" s="41"/>
      <c r="AE21" s="57"/>
      <c r="AF21" s="57"/>
      <c r="AG21" s="98"/>
      <c r="AH21" s="41"/>
      <c r="AI21" s="41"/>
      <c r="AJ21" s="41"/>
      <c r="AK21" s="41"/>
    </row>
    <row r="22" spans="14:37" ht="15.75">
      <c r="N22" s="39"/>
      <c r="O22" s="57"/>
      <c r="P22" s="41"/>
      <c r="Q22" s="41"/>
      <c r="R22" s="41"/>
      <c r="S22" s="57"/>
      <c r="T22" s="57"/>
      <c r="U22" s="41"/>
      <c r="V22" s="41"/>
      <c r="W22" s="41"/>
      <c r="X22" s="41"/>
      <c r="Y22" s="98"/>
      <c r="Z22" s="41"/>
      <c r="AA22" s="58" t="s">
        <v>49</v>
      </c>
      <c r="AB22" s="60"/>
      <c r="AC22" s="60"/>
      <c r="AD22" s="106"/>
      <c r="AE22" s="60"/>
      <c r="AF22" s="59"/>
      <c r="AG22" s="107"/>
      <c r="AH22" s="41"/>
      <c r="AI22" s="41"/>
      <c r="AJ22" s="41"/>
      <c r="AK22" s="41"/>
    </row>
    <row r="23" spans="14:37" ht="12.75">
      <c r="N23" s="39"/>
      <c r="O23" s="41"/>
      <c r="P23" s="41"/>
      <c r="Q23" s="41"/>
      <c r="R23" s="41"/>
      <c r="S23" s="57"/>
      <c r="T23" s="57"/>
      <c r="U23" s="41"/>
      <c r="V23" s="41"/>
      <c r="W23" s="41"/>
      <c r="X23" s="41"/>
      <c r="Y23" s="98"/>
      <c r="Z23" s="41"/>
      <c r="AH23" s="41"/>
      <c r="AI23" s="41"/>
      <c r="AJ23" s="41"/>
      <c r="AK23" s="41"/>
    </row>
    <row r="24" spans="14:37" ht="12.75">
      <c r="N24" s="39"/>
      <c r="O24" s="57"/>
      <c r="P24" s="41"/>
      <c r="Q24" s="41"/>
      <c r="R24" s="41"/>
      <c r="S24" s="57"/>
      <c r="T24" s="57"/>
      <c r="U24" s="41"/>
      <c r="V24" s="41"/>
      <c r="W24" s="41"/>
      <c r="X24" s="41"/>
      <c r="Y24" s="98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4:37" ht="12.75">
      <c r="N25" s="58"/>
      <c r="O25" s="59"/>
      <c r="P25" s="60"/>
      <c r="Q25" s="60"/>
      <c r="R25" s="60"/>
      <c r="S25" s="59"/>
      <c r="T25" s="59"/>
      <c r="U25" s="60"/>
      <c r="V25" s="60"/>
      <c r="W25" s="60"/>
      <c r="X25" s="60"/>
      <c r="Y25" s="107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4:37" ht="12.75">
      <c r="N26" s="41"/>
      <c r="O26" s="57"/>
      <c r="P26" s="41"/>
      <c r="Q26" s="41"/>
      <c r="R26" s="41"/>
      <c r="S26" s="57"/>
      <c r="T26" s="57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4:37" ht="12.75">
      <c r="N27" s="41"/>
      <c r="O27" s="41"/>
      <c r="P27" s="41"/>
      <c r="Q27" s="41"/>
      <c r="R27" s="41"/>
      <c r="S27" s="57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4:37" ht="12.75">
      <c r="N28" s="41"/>
      <c r="O28" s="57"/>
      <c r="P28" s="41"/>
      <c r="Q28" s="41"/>
      <c r="R28" s="41"/>
      <c r="S28" s="57"/>
      <c r="T28" s="57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4:37" ht="12.75">
      <c r="N29" s="41"/>
      <c r="O29" s="57"/>
      <c r="P29" s="41"/>
      <c r="Q29" s="41"/>
      <c r="R29" s="41"/>
      <c r="S29" s="57"/>
      <c r="T29" s="57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4:25" ht="12.75">
      <c r="N30" s="41"/>
      <c r="Q30" s="41"/>
      <c r="R30" s="41"/>
      <c r="S30" s="57"/>
      <c r="T30" s="57"/>
      <c r="U30" s="41"/>
      <c r="V30" s="41"/>
      <c r="W30" s="41"/>
      <c r="X30" s="41"/>
      <c r="Y30" s="41"/>
    </row>
    <row r="31" spans="14:34" ht="12.75">
      <c r="N31" s="41"/>
      <c r="Q31" s="41"/>
      <c r="R31" s="41"/>
      <c r="S31" s="57"/>
      <c r="T31" s="57"/>
      <c r="U31" s="41"/>
      <c r="V31" s="41"/>
      <c r="W31" s="41"/>
      <c r="X31" s="41"/>
      <c r="Y31" s="41"/>
      <c r="AA31" s="36"/>
      <c r="AB31" s="108" t="s">
        <v>50</v>
      </c>
      <c r="AC31" s="109"/>
      <c r="AD31" s="109"/>
      <c r="AE31" s="109"/>
      <c r="AF31" s="37"/>
      <c r="AG31" s="37"/>
      <c r="AH31" s="97"/>
    </row>
    <row r="32" spans="14:34" ht="12.75">
      <c r="N32" s="41"/>
      <c r="Q32" s="41"/>
      <c r="R32" s="41"/>
      <c r="S32" s="57"/>
      <c r="T32" s="57"/>
      <c r="U32" s="41"/>
      <c r="V32" s="41"/>
      <c r="W32" s="41"/>
      <c r="X32" s="41"/>
      <c r="Y32" s="41"/>
      <c r="AA32" s="110" t="s">
        <v>32</v>
      </c>
      <c r="AB32" s="50">
        <f>1/10^(GdB/20)</f>
        <v>18.292486420955587</v>
      </c>
      <c r="AC32" s="111">
        <f>20*LOG(G)</f>
        <v>25.245454826322636</v>
      </c>
      <c r="AD32" s="41" t="s">
        <v>51</v>
      </c>
      <c r="AE32" s="41"/>
      <c r="AF32" s="41"/>
      <c r="AG32" s="41"/>
      <c r="AH32" s="98"/>
    </row>
    <row r="33" spans="14:34" ht="12.75">
      <c r="N33" s="41"/>
      <c r="O33" s="57"/>
      <c r="P33" s="41"/>
      <c r="Q33" s="41"/>
      <c r="R33" s="89"/>
      <c r="S33" s="57"/>
      <c r="T33" s="57"/>
      <c r="U33" s="41"/>
      <c r="V33" s="41"/>
      <c r="W33" s="41"/>
      <c r="X33" s="41"/>
      <c r="Y33" s="41"/>
      <c r="AA33" s="110" t="s">
        <v>52</v>
      </c>
      <c r="AB33" s="49">
        <f>P</f>
        <v>0</v>
      </c>
      <c r="AC33" s="22" t="s">
        <v>53</v>
      </c>
      <c r="AD33" s="41" t="s">
        <v>54</v>
      </c>
      <c r="AE33" s="41"/>
      <c r="AF33" s="41"/>
      <c r="AG33" s="41"/>
      <c r="AH33" s="98"/>
    </row>
    <row r="34" spans="7:34" ht="15">
      <c r="G34" s="26"/>
      <c r="H34" s="27" t="s">
        <v>55</v>
      </c>
      <c r="I34" s="10">
        <v>20</v>
      </c>
      <c r="J34" s="61" t="s">
        <v>56</v>
      </c>
      <c r="K34" s="61"/>
      <c r="L34" s="62">
        <v>45</v>
      </c>
      <c r="N34" s="41"/>
      <c r="O34" s="41"/>
      <c r="P34" s="41"/>
      <c r="Q34" s="41"/>
      <c r="R34" s="90"/>
      <c r="S34" s="57"/>
      <c r="T34" s="57"/>
      <c r="U34" s="41"/>
      <c r="V34" s="41"/>
      <c r="W34" s="41"/>
      <c r="X34" s="41"/>
      <c r="Y34" s="41"/>
      <c r="AA34" s="110" t="s">
        <v>57</v>
      </c>
      <c r="AB34" s="49">
        <f>M-P-90</f>
        <v>-30</v>
      </c>
      <c r="AC34" s="22" t="s">
        <v>53</v>
      </c>
      <c r="AD34" s="41" t="s">
        <v>58</v>
      </c>
      <c r="AE34" s="41"/>
      <c r="AF34" s="41"/>
      <c r="AG34" s="41"/>
      <c r="AH34" s="98"/>
    </row>
    <row r="35" spans="7:34" ht="12.75">
      <c r="G35" s="28"/>
      <c r="H35" s="27" t="s">
        <v>59</v>
      </c>
      <c r="I35" s="63">
        <v>60</v>
      </c>
      <c r="J35" s="64" t="s">
        <v>60</v>
      </c>
      <c r="K35" s="9"/>
      <c r="L35" s="65">
        <f>Fc/TAN((-Gp-90+PM)*PI()/180/kk23+IMARGUMENT((COMPLEX(1,Fc/fp))))/1000</f>
        <v>0.955418140285636</v>
      </c>
      <c r="N35" s="41"/>
      <c r="O35" s="41"/>
      <c r="P35" s="41"/>
      <c r="Q35" s="41"/>
      <c r="R35" s="41"/>
      <c r="S35" s="57"/>
      <c r="T35" s="57"/>
      <c r="U35" s="41"/>
      <c r="V35" s="41"/>
      <c r="W35" s="41"/>
      <c r="X35" s="41"/>
      <c r="Y35" s="41"/>
      <c r="AA35" s="110" t="s">
        <v>61</v>
      </c>
      <c r="AB35" s="50">
        <f>TAN((Boost/2+45)*PI()/180)</f>
        <v>0.5773502691896257</v>
      </c>
      <c r="AC35" s="41"/>
      <c r="AD35" s="41" t="s">
        <v>62</v>
      </c>
      <c r="AE35" s="41"/>
      <c r="AF35" s="41"/>
      <c r="AG35" s="41"/>
      <c r="AH35" s="98"/>
    </row>
    <row r="36" spans="10:34" ht="12.75">
      <c r="J36" s="47" t="s">
        <v>63</v>
      </c>
      <c r="K36" s="9"/>
      <c r="L36" s="65">
        <f>G*Fc*IMABS(IMDIV(COMPLEX(1-Fc*Fc/(_fp1*_fp2),Fc/_fp1+Fc/_fp2),COMPLEX(1-Fc*Fc/(_fz1*_fz2),Fc/_fz1+Fc/_fz2)))/1000</f>
        <v>0.9975311585333271</v>
      </c>
      <c r="N36" s="41"/>
      <c r="O36" s="41"/>
      <c r="P36" s="41"/>
      <c r="Q36" s="41"/>
      <c r="R36" s="41"/>
      <c r="S36" s="57"/>
      <c r="T36" s="57"/>
      <c r="U36" s="41"/>
      <c r="V36" s="41"/>
      <c r="W36" s="41"/>
      <c r="X36" s="41"/>
      <c r="Y36" s="41"/>
      <c r="AA36" s="39"/>
      <c r="AB36" s="41"/>
      <c r="AC36" s="41"/>
      <c r="AD36" s="41"/>
      <c r="AE36" s="41"/>
      <c r="AF36" s="41"/>
      <c r="AG36" s="41"/>
      <c r="AH36" s="98"/>
    </row>
    <row r="37" spans="14:34" ht="12.75">
      <c r="N37" s="41"/>
      <c r="O37" s="57"/>
      <c r="P37" s="41"/>
      <c r="Q37" s="41"/>
      <c r="R37" s="41"/>
      <c r="S37" s="57"/>
      <c r="T37" s="57"/>
      <c r="U37" s="41"/>
      <c r="V37" s="41"/>
      <c r="W37" s="41"/>
      <c r="X37" s="41"/>
      <c r="Y37" s="41"/>
      <c r="AA37" s="39"/>
      <c r="AB37" s="41"/>
      <c r="AC37" s="41"/>
      <c r="AD37" s="41"/>
      <c r="AE37" s="41"/>
      <c r="AF37" s="41"/>
      <c r="AG37" s="41"/>
      <c r="AH37" s="98"/>
    </row>
    <row r="38" spans="9:34" ht="12.75">
      <c r="I38" s="66" t="s">
        <v>64</v>
      </c>
      <c r="J38" s="67" t="s">
        <v>65</v>
      </c>
      <c r="N38" s="41"/>
      <c r="O38" s="57"/>
      <c r="P38" s="41"/>
      <c r="Q38" s="41"/>
      <c r="R38" s="41"/>
      <c r="S38" s="57"/>
      <c r="T38" s="57"/>
      <c r="U38" s="41"/>
      <c r="V38" s="41"/>
      <c r="W38" s="41"/>
      <c r="X38" s="41"/>
      <c r="Y38" s="41"/>
      <c r="AA38" s="39"/>
      <c r="AB38" s="41"/>
      <c r="AC38" s="41"/>
      <c r="AD38" s="41"/>
      <c r="AE38" s="41"/>
      <c r="AF38" s="41"/>
      <c r="AG38" s="41"/>
      <c r="AH38" s="98"/>
    </row>
    <row r="39" spans="14:34" ht="12.75">
      <c r="N39" s="41"/>
      <c r="O39" s="57"/>
      <c r="P39" s="41"/>
      <c r="Q39" s="41"/>
      <c r="R39" s="41"/>
      <c r="S39" s="57"/>
      <c r="T39" s="57"/>
      <c r="U39" s="22"/>
      <c r="V39" s="22"/>
      <c r="W39" s="91"/>
      <c r="X39" s="92"/>
      <c r="Y39" s="112"/>
      <c r="AA39" s="39"/>
      <c r="AB39" s="41"/>
      <c r="AC39" s="41"/>
      <c r="AD39" s="41"/>
      <c r="AE39" s="41"/>
      <c r="AF39" s="41"/>
      <c r="AG39" s="41"/>
      <c r="AH39" s="98"/>
    </row>
    <row r="40" spans="7:34" ht="12.75">
      <c r="G40" s="29" t="s">
        <v>66</v>
      </c>
      <c r="H40" s="30" t="s">
        <v>67</v>
      </c>
      <c r="I40" s="30" t="s">
        <v>68</v>
      </c>
      <c r="J40" s="30" t="s">
        <v>69</v>
      </c>
      <c r="K40" s="30" t="s">
        <v>70</v>
      </c>
      <c r="L40" s="30" t="s">
        <v>71</v>
      </c>
      <c r="M40" s="68"/>
      <c r="N40" s="41"/>
      <c r="O40" s="41"/>
      <c r="P40" s="41"/>
      <c r="Q40" s="41"/>
      <c r="R40" s="41"/>
      <c r="S40" s="57"/>
      <c r="T40" s="57"/>
      <c r="U40" s="22"/>
      <c r="V40" s="22"/>
      <c r="W40" s="52"/>
      <c r="X40" s="52"/>
      <c r="Y40" s="22"/>
      <c r="AA40" s="39"/>
      <c r="AB40" s="41"/>
      <c r="AC40" s="41"/>
      <c r="AD40" s="41"/>
      <c r="AE40" s="41"/>
      <c r="AF40" s="41"/>
      <c r="AG40" s="41"/>
      <c r="AH40" s="98"/>
    </row>
    <row r="41" spans="7:34" ht="12.75">
      <c r="G41" s="31">
        <v>19400</v>
      </c>
      <c r="H41" s="32">
        <f>G41*2*PI()*fp0/(2*PI()*_fz1)</f>
        <v>20255.115178952907</v>
      </c>
      <c r="I41" s="69">
        <f>1/(2*PI()*fp*L41)</f>
        <v>420.8261524783503</v>
      </c>
      <c r="J41" s="70">
        <f>K41/(H41*K41-1/(2*PI()*_fp1))/(2*PI()*_fp1)</f>
        <v>1.7839920849223552E-10</v>
      </c>
      <c r="K41" s="70">
        <f>1/(G41*2*PI()*fp0)</f>
        <v>8.224167211013389E-09</v>
      </c>
      <c r="L41" s="71">
        <f>1/(2*PI()*_fz2*G41)-1/(2*PI()*_fp2*G41)</f>
        <v>8.404364824582002E-09</v>
      </c>
      <c r="M41" s="72"/>
      <c r="N41" s="41"/>
      <c r="O41" s="41"/>
      <c r="P41" s="41"/>
      <c r="Q41" s="41"/>
      <c r="R41" s="41"/>
      <c r="S41" s="57"/>
      <c r="T41" s="57"/>
      <c r="U41" s="52"/>
      <c r="V41" s="22"/>
      <c r="W41" s="52"/>
      <c r="X41" s="52"/>
      <c r="Y41" s="22"/>
      <c r="AA41" s="39"/>
      <c r="AB41" s="41"/>
      <c r="AC41" s="41"/>
      <c r="AD41" s="41"/>
      <c r="AE41" s="41"/>
      <c r="AF41" s="41"/>
      <c r="AG41" s="41"/>
      <c r="AH41" s="98"/>
    </row>
    <row r="42" spans="7:34" ht="12.75">
      <c r="G42" s="21"/>
      <c r="H42" s="33"/>
      <c r="I42" s="73"/>
      <c r="J42" s="74"/>
      <c r="K42" s="53"/>
      <c r="L42" s="75"/>
      <c r="M42" s="72"/>
      <c r="N42" s="41"/>
      <c r="O42" s="41"/>
      <c r="P42" s="41"/>
      <c r="Q42" s="41"/>
      <c r="R42" s="41"/>
      <c r="S42" s="57"/>
      <c r="T42" s="57"/>
      <c r="U42" s="93"/>
      <c r="V42" s="94"/>
      <c r="W42" s="95"/>
      <c r="X42" s="96"/>
      <c r="Y42" s="94"/>
      <c r="AA42" s="39"/>
      <c r="AB42" s="41"/>
      <c r="AC42" s="41"/>
      <c r="AD42" s="41"/>
      <c r="AE42" s="41"/>
      <c r="AF42" s="41"/>
      <c r="AG42" s="41"/>
      <c r="AH42" s="98"/>
    </row>
    <row r="43" spans="7:34" ht="12.75">
      <c r="G43" s="21"/>
      <c r="H43" s="33"/>
      <c r="I43" s="76"/>
      <c r="J43" s="74"/>
      <c r="K43" s="53"/>
      <c r="L43" s="75"/>
      <c r="N43" s="41"/>
      <c r="O43" s="57"/>
      <c r="P43" s="41"/>
      <c r="Q43" s="41"/>
      <c r="R43" s="41"/>
      <c r="S43" s="57"/>
      <c r="T43" s="57"/>
      <c r="U43" s="21"/>
      <c r="V43" s="74"/>
      <c r="W43" s="73"/>
      <c r="X43" s="33"/>
      <c r="Y43" s="53"/>
      <c r="AA43" s="39"/>
      <c r="AB43" s="41"/>
      <c r="AC43" s="41"/>
      <c r="AD43" s="41"/>
      <c r="AE43" s="41"/>
      <c r="AF43" s="41"/>
      <c r="AG43" s="41"/>
      <c r="AH43" s="98"/>
    </row>
    <row r="44" spans="14:34" ht="12.75">
      <c r="N44" s="41"/>
      <c r="O44" s="57"/>
      <c r="P44" s="41"/>
      <c r="Q44" s="41"/>
      <c r="R44" s="41"/>
      <c r="S44" s="57"/>
      <c r="T44" s="57"/>
      <c r="U44" s="21"/>
      <c r="V44" s="74"/>
      <c r="W44" s="76"/>
      <c r="X44" s="33"/>
      <c r="Y44" s="53"/>
      <c r="AA44" s="39"/>
      <c r="AB44" s="41"/>
      <c r="AC44" s="41"/>
      <c r="AD44" s="41"/>
      <c r="AE44" s="41"/>
      <c r="AF44" s="41"/>
      <c r="AG44" s="41"/>
      <c r="AH44" s="98"/>
    </row>
    <row r="45" spans="9:34" ht="12.75">
      <c r="I45" s="9" t="s">
        <v>72</v>
      </c>
      <c r="J45" s="77">
        <f>MIN(GFc)/1000</f>
        <v>20.41737944669543</v>
      </c>
      <c r="K45" s="41"/>
      <c r="N45" s="41"/>
      <c r="O45" s="41"/>
      <c r="P45" s="41"/>
      <c r="Q45" s="41"/>
      <c r="R45" s="41"/>
      <c r="S45" s="57"/>
      <c r="T45" s="57"/>
      <c r="U45" s="41"/>
      <c r="V45" s="41"/>
      <c r="W45" s="41"/>
      <c r="X45" s="41"/>
      <c r="Y45" s="41"/>
      <c r="AA45" s="39"/>
      <c r="AB45" s="41"/>
      <c r="AC45" s="41"/>
      <c r="AD45" s="41"/>
      <c r="AE45" s="41"/>
      <c r="AF45" s="41"/>
      <c r="AG45" s="41"/>
      <c r="AH45" s="98"/>
    </row>
    <row r="46" spans="9:34" ht="12.75">
      <c r="I46" s="9" t="s">
        <v>73</v>
      </c>
      <c r="J46" s="78">
        <f>Pmargin</f>
        <v>59.643957076451045</v>
      </c>
      <c r="K46" s="41"/>
      <c r="L46" s="57"/>
      <c r="N46" s="41"/>
      <c r="O46" s="57"/>
      <c r="P46" s="41"/>
      <c r="Q46" s="41"/>
      <c r="R46" s="41"/>
      <c r="S46" s="57"/>
      <c r="T46" s="57"/>
      <c r="U46" s="41"/>
      <c r="V46" s="41"/>
      <c r="W46" s="41"/>
      <c r="X46" s="41"/>
      <c r="Y46" s="41"/>
      <c r="AA46" s="58"/>
      <c r="AB46" s="60"/>
      <c r="AC46" s="60"/>
      <c r="AD46" s="60"/>
      <c r="AE46" s="60"/>
      <c r="AF46" s="60"/>
      <c r="AG46" s="60"/>
      <c r="AH46" s="107"/>
    </row>
    <row r="47" spans="9:25" ht="12.75">
      <c r="I47" s="79"/>
      <c r="J47" s="22"/>
      <c r="N47" s="41"/>
      <c r="O47" s="57"/>
      <c r="P47" s="41"/>
      <c r="Q47" s="41"/>
      <c r="R47" s="41"/>
      <c r="S47" s="57"/>
      <c r="T47" s="41"/>
      <c r="U47" s="41"/>
      <c r="V47" s="41"/>
      <c r="W47" s="41"/>
      <c r="X47" s="41"/>
      <c r="Y47" s="41"/>
    </row>
    <row r="48" spans="9:25" ht="12.75">
      <c r="I48" s="9" t="s">
        <v>74</v>
      </c>
      <c r="J48" s="80">
        <f>MIN(PFc)/1000</f>
        <v>10000</v>
      </c>
      <c r="N48" s="41"/>
      <c r="O48" s="57"/>
      <c r="P48" s="41"/>
      <c r="Q48" s="41"/>
      <c r="R48" s="41"/>
      <c r="S48" s="57"/>
      <c r="T48" s="57"/>
      <c r="U48" s="41"/>
      <c r="V48" s="41"/>
      <c r="W48" s="41"/>
      <c r="X48" s="41"/>
      <c r="Y48" s="41"/>
    </row>
    <row r="49" spans="9:31" ht="12.75">
      <c r="I49" s="9" t="s">
        <v>75</v>
      </c>
      <c r="J49" s="81">
        <f>-Gmargin</f>
        <v>100.54501038045854</v>
      </c>
      <c r="N49" s="41"/>
      <c r="O49" s="57"/>
      <c r="P49" s="41"/>
      <c r="Q49" s="41"/>
      <c r="R49" s="41"/>
      <c r="S49" s="57"/>
      <c r="T49" s="57"/>
      <c r="U49" s="41"/>
      <c r="V49" s="41"/>
      <c r="W49" s="41"/>
      <c r="X49" s="41"/>
      <c r="Y49" s="41"/>
      <c r="AA49" s="36"/>
      <c r="AB49" s="108" t="s">
        <v>76</v>
      </c>
      <c r="AC49" s="37"/>
      <c r="AD49" s="37"/>
      <c r="AE49" s="97"/>
    </row>
    <row r="50" spans="19:31" ht="12" customHeight="1">
      <c r="S50" s="57"/>
      <c r="T50" s="57"/>
      <c r="AA50" s="39" t="s">
        <v>77</v>
      </c>
      <c r="AB50" s="41"/>
      <c r="AC50" s="41"/>
      <c r="AD50" s="41"/>
      <c r="AE50" s="98"/>
    </row>
    <row r="51" spans="27:31" ht="12" customHeight="1">
      <c r="AA51" s="39"/>
      <c r="AB51" s="41"/>
      <c r="AC51" s="41"/>
      <c r="AD51" s="41"/>
      <c r="AE51" s="98"/>
    </row>
    <row r="52" spans="27:31" ht="12" customHeight="1">
      <c r="AA52" s="39"/>
      <c r="AB52" s="41"/>
      <c r="AC52" s="41"/>
      <c r="AD52" s="41"/>
      <c r="AE52" s="98"/>
    </row>
    <row r="53" spans="27:31" ht="12" customHeight="1">
      <c r="AA53" s="39"/>
      <c r="AB53" s="41"/>
      <c r="AC53" s="41"/>
      <c r="AD53" s="41"/>
      <c r="AE53" s="98"/>
    </row>
    <row r="54" spans="27:31" ht="12" customHeight="1">
      <c r="AA54" s="113"/>
      <c r="AB54" s="41"/>
      <c r="AC54" s="41"/>
      <c r="AD54" s="41"/>
      <c r="AE54" s="98"/>
    </row>
    <row r="55" spans="27:31" ht="12" customHeight="1">
      <c r="AA55" s="113"/>
      <c r="AB55" s="41"/>
      <c r="AC55" s="41"/>
      <c r="AD55" s="41"/>
      <c r="AE55" s="98"/>
    </row>
    <row r="56" spans="27:31" ht="12" customHeight="1">
      <c r="AA56" s="39"/>
      <c r="AB56" s="41"/>
      <c r="AC56" s="41"/>
      <c r="AD56" s="41"/>
      <c r="AE56" s="98"/>
    </row>
    <row r="57" spans="27:31" ht="12" customHeight="1">
      <c r="AA57" s="39"/>
      <c r="AB57" s="41"/>
      <c r="AC57" s="41"/>
      <c r="AD57" s="41"/>
      <c r="AE57" s="98"/>
    </row>
    <row r="58" spans="27:31" ht="12" customHeight="1">
      <c r="AA58" s="39"/>
      <c r="AB58" s="41"/>
      <c r="AC58" s="41"/>
      <c r="AD58" s="41"/>
      <c r="AE58" s="98"/>
    </row>
    <row r="59" spans="27:31" ht="12" customHeight="1">
      <c r="AA59" s="39"/>
      <c r="AB59" s="41"/>
      <c r="AC59" s="41"/>
      <c r="AD59" s="41"/>
      <c r="AE59" s="98"/>
    </row>
    <row r="60" spans="27:31" ht="12" customHeight="1">
      <c r="AA60" s="39"/>
      <c r="AB60" s="41"/>
      <c r="AC60" s="41"/>
      <c r="AD60" s="41"/>
      <c r="AE60" s="98"/>
    </row>
    <row r="61" spans="27:31" ht="12" customHeight="1">
      <c r="AA61" s="58"/>
      <c r="AB61" s="60"/>
      <c r="AC61" s="60"/>
      <c r="AD61" s="60"/>
      <c r="AE61" s="107"/>
    </row>
    <row r="62" ht="12" customHeight="1"/>
    <row r="63" ht="12" customHeight="1"/>
    <row r="64" spans="27:34" ht="12" customHeight="1">
      <c r="AA64" s="57"/>
      <c r="AB64" s="57"/>
      <c r="AC64" s="57"/>
      <c r="AG64" s="57"/>
      <c r="AH64" s="57"/>
    </row>
    <row r="65" spans="26:37" ht="12" customHeight="1">
      <c r="Z65" s="57"/>
      <c r="AA65" s="36"/>
      <c r="AB65" s="108" t="s">
        <v>78</v>
      </c>
      <c r="AC65" s="37"/>
      <c r="AD65" s="37"/>
      <c r="AE65" s="37"/>
      <c r="AF65" s="37"/>
      <c r="AG65" s="37"/>
      <c r="AH65" s="37"/>
      <c r="AI65" s="37"/>
      <c r="AJ65" s="37"/>
      <c r="AK65" s="97"/>
    </row>
    <row r="66" spans="26:37" ht="12" customHeight="1">
      <c r="Z66" s="57"/>
      <c r="AA66" s="39"/>
      <c r="AB66" s="41"/>
      <c r="AC66" s="41"/>
      <c r="AD66" s="41"/>
      <c r="AE66" s="41"/>
      <c r="AF66" s="41"/>
      <c r="AG66" s="41"/>
      <c r="AH66" s="41"/>
      <c r="AI66" s="41"/>
      <c r="AJ66" s="41"/>
      <c r="AK66" s="98"/>
    </row>
    <row r="67" spans="26:37" ht="12" customHeight="1">
      <c r="Z67" s="57"/>
      <c r="AA67" s="39"/>
      <c r="AB67" s="41"/>
      <c r="AC67" s="41"/>
      <c r="AE67" s="41"/>
      <c r="AF67" s="41"/>
      <c r="AG67" s="41"/>
      <c r="AH67" s="41"/>
      <c r="AI67" s="41"/>
      <c r="AJ67" s="41"/>
      <c r="AK67" s="98"/>
    </row>
    <row r="68" spans="26:37" ht="12" customHeight="1">
      <c r="Z68" s="57"/>
      <c r="AA68" s="39"/>
      <c r="AB68" s="41"/>
      <c r="AC68" s="41"/>
      <c r="AD68" s="41"/>
      <c r="AE68" s="41"/>
      <c r="AF68" s="41"/>
      <c r="AG68" s="41"/>
      <c r="AH68" s="41"/>
      <c r="AI68" s="41"/>
      <c r="AJ68" s="41"/>
      <c r="AK68" s="98"/>
    </row>
    <row r="69" spans="26:37" ht="12" customHeight="1">
      <c r="Z69" s="57"/>
      <c r="AA69" s="39"/>
      <c r="AB69" s="41"/>
      <c r="AC69" s="41"/>
      <c r="AD69" s="41"/>
      <c r="AE69" s="41"/>
      <c r="AF69" s="41"/>
      <c r="AG69" s="41"/>
      <c r="AH69" s="41"/>
      <c r="AI69" s="41"/>
      <c r="AJ69" s="41"/>
      <c r="AK69" s="98"/>
    </row>
    <row r="70" spans="26:37" ht="12" customHeight="1">
      <c r="Z70" s="57"/>
      <c r="AA70" s="39"/>
      <c r="AB70" s="41"/>
      <c r="AC70" s="41"/>
      <c r="AD70" s="41"/>
      <c r="AE70" s="41"/>
      <c r="AF70" s="41"/>
      <c r="AG70" s="41"/>
      <c r="AH70" s="41"/>
      <c r="AI70" s="41"/>
      <c r="AJ70" s="41"/>
      <c r="AK70" s="98"/>
    </row>
    <row r="71" spans="26:37" ht="12" customHeight="1">
      <c r="Z71" s="57"/>
      <c r="AA71" s="39"/>
      <c r="AB71" s="41"/>
      <c r="AC71" s="41"/>
      <c r="AD71" s="41"/>
      <c r="AE71" s="41"/>
      <c r="AF71" s="41"/>
      <c r="AG71" s="41"/>
      <c r="AH71" s="41"/>
      <c r="AI71" s="41"/>
      <c r="AJ71" s="41"/>
      <c r="AK71" s="98"/>
    </row>
    <row r="72" spans="26:37" ht="12" customHeight="1">
      <c r="Z72" s="57"/>
      <c r="AA72" s="39"/>
      <c r="AB72" s="41"/>
      <c r="AC72" s="41"/>
      <c r="AD72" s="41" t="s">
        <v>79</v>
      </c>
      <c r="AE72" s="41"/>
      <c r="AF72" s="41"/>
      <c r="AG72" s="41"/>
      <c r="AH72" s="41"/>
      <c r="AI72" s="41"/>
      <c r="AJ72" s="41"/>
      <c r="AK72" s="98"/>
    </row>
    <row r="73" spans="26:37" ht="12" customHeight="1">
      <c r="Z73" s="57"/>
      <c r="AA73" s="39"/>
      <c r="AB73" s="41"/>
      <c r="AC73" s="41"/>
      <c r="AD73" s="41"/>
      <c r="AE73" s="41"/>
      <c r="AF73" s="41"/>
      <c r="AG73" s="41"/>
      <c r="AH73" s="41"/>
      <c r="AI73" s="41"/>
      <c r="AJ73" s="41"/>
      <c r="AK73" s="98"/>
    </row>
    <row r="74" spans="26:37" ht="12" customHeight="1">
      <c r="Z74" s="57"/>
      <c r="AA74" s="39"/>
      <c r="AB74" s="41"/>
      <c r="AC74" s="41"/>
      <c r="AD74" s="41"/>
      <c r="AE74" s="41"/>
      <c r="AF74" s="41"/>
      <c r="AG74" s="41"/>
      <c r="AH74" s="41"/>
      <c r="AI74" s="41"/>
      <c r="AJ74" s="41"/>
      <c r="AK74" s="98"/>
    </row>
    <row r="75" spans="26:37" ht="12" customHeight="1">
      <c r="Z75" s="57"/>
      <c r="AA75" s="58"/>
      <c r="AB75" s="60"/>
      <c r="AC75" s="60"/>
      <c r="AD75" s="60"/>
      <c r="AE75" s="60"/>
      <c r="AF75" s="60"/>
      <c r="AG75" s="60"/>
      <c r="AH75" s="60"/>
      <c r="AI75" s="60"/>
      <c r="AJ75" s="60"/>
      <c r="AK75" s="107"/>
    </row>
    <row r="76" ht="12" customHeight="1">
      <c r="Z76" s="57"/>
    </row>
    <row r="77" ht="12" customHeight="1">
      <c r="Z77" s="57"/>
    </row>
    <row r="78" spans="13:26" ht="12" customHeight="1">
      <c r="M78" s="57"/>
      <c r="Z78" s="57"/>
    </row>
    <row r="79" spans="13:40" ht="12" customHeight="1">
      <c r="M79" s="57"/>
      <c r="Z79" s="57"/>
      <c r="AA79" s="36"/>
      <c r="AB79" s="108" t="s">
        <v>80</v>
      </c>
      <c r="AC79" s="37"/>
      <c r="AD79" s="37"/>
      <c r="AE79" s="37"/>
      <c r="AF79" s="37"/>
      <c r="AG79" s="37"/>
      <c r="AH79" s="37"/>
      <c r="AI79" s="37"/>
      <c r="AJ79" s="37"/>
      <c r="AK79" s="109"/>
      <c r="AL79" s="109"/>
      <c r="AM79" s="109"/>
      <c r="AN79" s="130"/>
    </row>
    <row r="80" spans="13:40" ht="12" customHeight="1">
      <c r="M80" s="57"/>
      <c r="Z80" s="57"/>
      <c r="AA80" s="124" t="s">
        <v>81</v>
      </c>
      <c r="AB80" s="125">
        <f>G</f>
        <v>18.292486420955587</v>
      </c>
      <c r="AC80" s="126" t="s">
        <v>82</v>
      </c>
      <c r="AD80" s="127" t="e">
        <f>1/(Kfb*gm*Rea)</f>
        <v>#DIV/0!</v>
      </c>
      <c r="AE80" s="128" t="s">
        <v>83</v>
      </c>
      <c r="AF80" s="127" t="e">
        <f>gc*(wc*wc*k2c*COS(Pc)+wc*k1c*SIN(Pc))</f>
        <v>#DIV/0!</v>
      </c>
      <c r="AG80" s="128" t="s">
        <v>84</v>
      </c>
      <c r="AH80" s="127" t="e">
        <f>gc*(wc*wc*k2c*SIN(Pc)-wc*k1c*COS(Pc))-wc</f>
        <v>#DIV/0!</v>
      </c>
      <c r="AI80" s="41"/>
      <c r="AJ80" s="41"/>
      <c r="AK80" s="41"/>
      <c r="AL80" s="57"/>
      <c r="AM80" s="57"/>
      <c r="AN80" s="104"/>
    </row>
    <row r="81" spans="13:40" ht="12" customHeight="1">
      <c r="M81" s="57"/>
      <c r="Z81" s="57"/>
      <c r="AA81" s="124" t="s">
        <v>85</v>
      </c>
      <c r="AB81" s="125">
        <f>(M-P)*PI()/180</f>
        <v>1.0471975511965976</v>
      </c>
      <c r="AC81" s="126" t="s">
        <v>86</v>
      </c>
      <c r="AD81" s="127" t="e">
        <f>(Chf2+Cbw)/(Kfb*gm)</f>
        <v>#DIV/0!</v>
      </c>
      <c r="AE81" s="128" t="s">
        <v>87</v>
      </c>
      <c r="AF81" s="127" t="e">
        <f>gc*wc*k3c*SIN(Pc)</f>
        <v>#DIV/0!</v>
      </c>
      <c r="AG81" s="128" t="s">
        <v>88</v>
      </c>
      <c r="AH81" s="127" t="e">
        <f>-gc*wc*k3c*COS(Pc)</f>
        <v>#DIV/0!</v>
      </c>
      <c r="AI81" s="41"/>
      <c r="AJ81" s="41"/>
      <c r="AK81" s="57"/>
      <c r="AL81" s="57"/>
      <c r="AM81" s="57"/>
      <c r="AN81" s="104"/>
    </row>
    <row r="82" spans="13:40" ht="12" customHeight="1">
      <c r="M82" s="57"/>
      <c r="Z82" s="57"/>
      <c r="AA82" s="39"/>
      <c r="AB82" s="41"/>
      <c r="AC82" s="126" t="s">
        <v>89</v>
      </c>
      <c r="AD82" s="127" t="e">
        <f>1/(Kfb*gm)</f>
        <v>#DIV/0!</v>
      </c>
      <c r="AE82" s="128" t="s">
        <v>90</v>
      </c>
      <c r="AF82" s="127" t="e">
        <f>gc*(k1c*COS(Pc)-wc*k2c*SIN(Pc))+1</f>
        <v>#DIV/0!</v>
      </c>
      <c r="AG82" s="128" t="s">
        <v>91</v>
      </c>
      <c r="AH82" s="127" t="e">
        <f>gc*(k1c*SIN(Pc)+wc*k2c*COS(Pc))</f>
        <v>#DIV/0!</v>
      </c>
      <c r="AI82" s="41"/>
      <c r="AJ82" s="41"/>
      <c r="AK82" s="57"/>
      <c r="AL82" s="57"/>
      <c r="AM82" s="57"/>
      <c r="AN82" s="104"/>
    </row>
    <row r="83" spans="13:40" ht="12" customHeight="1">
      <c r="M83" s="57"/>
      <c r="Z83" s="57"/>
      <c r="AA83" s="39"/>
      <c r="AB83" s="41"/>
      <c r="AC83" s="126"/>
      <c r="AD83" s="127"/>
      <c r="AE83" s="41"/>
      <c r="AF83" s="41"/>
      <c r="AG83" s="35"/>
      <c r="AH83" s="35"/>
      <c r="AI83" s="41"/>
      <c r="AJ83" s="41"/>
      <c r="AK83" s="57"/>
      <c r="AL83" s="57"/>
      <c r="AM83" s="57"/>
      <c r="AN83" s="104"/>
    </row>
    <row r="84" spans="13:40" ht="12" customHeight="1">
      <c r="M84" s="57"/>
      <c r="Z84" s="57"/>
      <c r="AA84" s="39"/>
      <c r="AB84" s="41"/>
      <c r="AC84" s="41"/>
      <c r="AD84" s="41"/>
      <c r="AE84" s="41"/>
      <c r="AF84" s="41"/>
      <c r="AG84" s="35"/>
      <c r="AH84" s="35"/>
      <c r="AI84" s="41"/>
      <c r="AJ84" s="41"/>
      <c r="AK84" s="57"/>
      <c r="AL84" s="57"/>
      <c r="AM84" s="41"/>
      <c r="AN84" s="104"/>
    </row>
    <row r="85" spans="5:40" ht="12" customHeight="1">
      <c r="E85" s="34" t="s">
        <v>92</v>
      </c>
      <c r="F85" s="34" t="s">
        <v>92</v>
      </c>
      <c r="L85" s="34" t="s">
        <v>93</v>
      </c>
      <c r="M85" s="119" t="s">
        <v>94</v>
      </c>
      <c r="Z85" s="57"/>
      <c r="AA85" s="129"/>
      <c r="AB85" s="35"/>
      <c r="AC85" s="41"/>
      <c r="AD85" s="41"/>
      <c r="AE85" s="41"/>
      <c r="AF85" s="41"/>
      <c r="AG85" s="35"/>
      <c r="AH85" s="35"/>
      <c r="AI85" s="41"/>
      <c r="AJ85" s="41"/>
      <c r="AK85" s="57"/>
      <c r="AL85" s="57"/>
      <c r="AM85" s="57"/>
      <c r="AN85" s="104"/>
    </row>
    <row r="86" spans="3:40" ht="12" customHeight="1">
      <c r="C86" s="34" t="s">
        <v>9</v>
      </c>
      <c r="D86" s="34" t="s">
        <v>9</v>
      </c>
      <c r="E86" s="34" t="s">
        <v>95</v>
      </c>
      <c r="F86" s="34" t="s">
        <v>95</v>
      </c>
      <c r="G86" s="34" t="s">
        <v>96</v>
      </c>
      <c r="H86" s="34" t="s">
        <v>96</v>
      </c>
      <c r="I86" s="34" t="s">
        <v>97</v>
      </c>
      <c r="J86" s="34" t="s">
        <v>98</v>
      </c>
      <c r="K86" s="1"/>
      <c r="L86" s="34" t="s">
        <v>9</v>
      </c>
      <c r="M86" s="119" t="s">
        <v>99</v>
      </c>
      <c r="Z86" s="57"/>
      <c r="AA86" s="39"/>
      <c r="AB86" s="41"/>
      <c r="AC86" s="41"/>
      <c r="AD86" s="41"/>
      <c r="AE86" s="41"/>
      <c r="AF86" s="41"/>
      <c r="AG86" s="35"/>
      <c r="AH86" s="35"/>
      <c r="AI86" s="41"/>
      <c r="AJ86" s="41"/>
      <c r="AK86" s="57"/>
      <c r="AL86" s="57"/>
      <c r="AM86" s="57"/>
      <c r="AN86" s="104"/>
    </row>
    <row r="87" spans="1:40" ht="12" customHeight="1">
      <c r="A87" s="34" t="s">
        <v>100</v>
      </c>
      <c r="B87" s="34" t="s">
        <v>100</v>
      </c>
      <c r="C87" s="34" t="s">
        <v>99</v>
      </c>
      <c r="D87" s="34" t="s">
        <v>101</v>
      </c>
      <c r="E87" s="34" t="s">
        <v>99</v>
      </c>
      <c r="F87" s="34" t="s">
        <v>101</v>
      </c>
      <c r="G87" s="34" t="s">
        <v>99</v>
      </c>
      <c r="H87" s="34" t="s">
        <v>101</v>
      </c>
      <c r="I87" s="34" t="s">
        <v>102</v>
      </c>
      <c r="J87" s="34" t="s">
        <v>103</v>
      </c>
      <c r="K87" s="34" t="s">
        <v>104</v>
      </c>
      <c r="L87" s="34" t="s">
        <v>101</v>
      </c>
      <c r="M87" s="119" t="s">
        <v>105</v>
      </c>
      <c r="N87" s="22" t="s">
        <v>106</v>
      </c>
      <c r="O87" s="41"/>
      <c r="P87" s="41"/>
      <c r="Q87" s="41"/>
      <c r="R87" s="57"/>
      <c r="S87" s="57"/>
      <c r="T87" s="41"/>
      <c r="U87" s="122"/>
      <c r="Z87" s="57"/>
      <c r="AA87" s="39"/>
      <c r="AB87" s="41"/>
      <c r="AC87" s="41"/>
      <c r="AD87" s="41"/>
      <c r="AE87" s="41"/>
      <c r="AF87" s="41"/>
      <c r="AG87" s="35"/>
      <c r="AH87" s="35"/>
      <c r="AI87" s="41"/>
      <c r="AJ87" s="41"/>
      <c r="AK87" s="57"/>
      <c r="AL87" s="57"/>
      <c r="AM87" s="57"/>
      <c r="AN87" s="104"/>
    </row>
    <row r="88" spans="1:40" ht="12" customHeight="1">
      <c r="A88" s="34" t="s">
        <v>107</v>
      </c>
      <c r="B88" s="34" t="s">
        <v>108</v>
      </c>
      <c r="C88" s="34" t="s">
        <v>105</v>
      </c>
      <c r="D88" s="34" t="s">
        <v>109</v>
      </c>
      <c r="E88" s="34" t="s">
        <v>105</v>
      </c>
      <c r="F88" s="34" t="s">
        <v>109</v>
      </c>
      <c r="G88" s="34" t="s">
        <v>105</v>
      </c>
      <c r="H88" s="34" t="s">
        <v>109</v>
      </c>
      <c r="I88" s="34" t="s">
        <v>110</v>
      </c>
      <c r="J88" s="34" t="s">
        <v>97</v>
      </c>
      <c r="K88" s="34" t="s">
        <v>97</v>
      </c>
      <c r="L88" s="34" t="s">
        <v>109</v>
      </c>
      <c r="M88" s="57" t="e">
        <f>20*LOG10(POWER(10,-GdB/20)*Fc*0.1*IMABS(IMDIV(COMPLEX(1,Fc/f),COMPLEX(1,Fc/N89)))*IMABS(IMDIV(COMPLEX(1,Fc/f),COMPLEX(1,Fc/N89))))</f>
        <v>#VALUE!</v>
      </c>
      <c r="N88" s="120" t="s">
        <v>107</v>
      </c>
      <c r="O88" s="41"/>
      <c r="P88" s="41"/>
      <c r="Q88" s="41"/>
      <c r="R88" s="57"/>
      <c r="S88" s="57"/>
      <c r="T88" s="41"/>
      <c r="U88" s="122"/>
      <c r="Z88" s="57"/>
      <c r="AA88" s="39"/>
      <c r="AB88" s="41"/>
      <c r="AC88" s="41"/>
      <c r="AD88" s="41"/>
      <c r="AE88" s="41"/>
      <c r="AF88" s="41"/>
      <c r="AG88" s="35"/>
      <c r="AH88" s="35"/>
      <c r="AI88" s="41"/>
      <c r="AJ88" s="41"/>
      <c r="AK88" s="57"/>
      <c r="AL88" s="57"/>
      <c r="AM88" s="57"/>
      <c r="AN88" s="104"/>
    </row>
    <row r="89" spans="1:40" ht="12" customHeight="1">
      <c r="A89" s="116">
        <f aca="true" t="shared" si="0" ref="A89:A152">Fsw*10/10^(finc/10)</f>
        <v>0.9999999999998651</v>
      </c>
      <c r="B89" s="117">
        <f>2*PI()*f</f>
        <v>6.283185307178739</v>
      </c>
      <c r="C89" s="49">
        <f aca="true" t="shared" si="1" ref="C89:C152">20*LOG(Vin/Vref*IMABS(IMDIV(COMPLEX(1,w/wz),COMPLEX(1-(w^2)*L*Cout,w*(L/Rout+ESR*Cout)))))</f>
        <v>27.604235014818297</v>
      </c>
      <c r="D89" s="118">
        <f aca="true" t="shared" si="2" ref="D89:D152">(IMARGUMENT(IMDIV(COMPLEX(1,w/wz),COMPLEX(1-(w^2)*L*Cout,w*(L/Rout+ESR*Cout))))*180/PI()+0)</f>
        <v>-0.010800014161702546</v>
      </c>
      <c r="E89" s="49">
        <f aca="true" t="shared" si="3" ref="E89:E152">20*LOG(_fp0*IMABS(IMDIV(COMPLEX(1-f*f/(_fz1*_fz2),f/_fz1+f/_fz2),COMPLEX(-f*f/_fp1-f*f/_fp2,f-f*f*f/(_fp1*_fp2)))))</f>
        <v>59.97853891192775</v>
      </c>
      <c r="F89" s="49">
        <f aca="true" t="shared" si="4" ref="F89:F152">(IMARGUMENT(IMDIV(COMPLEX(1-f*f/(_fz1*_fz2),f/_fz1+f/_fz2),COMPLEX(-f*f/_fp1-f*f/_fp2,f-f*f*f/(_fp1*_fp2)))))*180/PI()+180</f>
        <v>90.11739212407254</v>
      </c>
      <c r="G89" s="118">
        <f aca="true" t="shared" si="5" ref="G89:G152">Gmod+Gea</f>
        <v>87.58277392674604</v>
      </c>
      <c r="H89" s="118">
        <f aca="true" t="shared" si="6" ref="H89:H152">Pmod+Pea</f>
        <v>90.10659210991084</v>
      </c>
      <c r="I89" s="118">
        <f>I90+0.1</f>
        <v>60.00000000000058</v>
      </c>
      <c r="J89" s="54">
        <f aca="true" t="shared" si="7" ref="J89:J152">IF(Gloop&lt;=0,f,10000000)</f>
        <v>10000000</v>
      </c>
      <c r="K89" s="54">
        <f aca="true" t="shared" si="8" ref="K89:K152">IF(Ploop&lt;0,f,10000000)</f>
        <v>10000000</v>
      </c>
      <c r="L89" s="49" t="e">
        <f aca="true" t="shared" si="9" ref="L89:L152">(IMARGUMENT(IMDIV(COMPLEX(1,w/wz),COMPLEX(1-(w^2)/wlc,w/wd-(w^3)/ws))))*180/PI()</f>
        <v>#DIV/0!</v>
      </c>
      <c r="M89" s="57">
        <f aca="true" t="shared" si="10" ref="M89:M152">20*LOG10(POWER(10,-GdB/20)*Fc*0.1*IMABS(IMDIV(COMPLEX(1,Fc/f),COMPLEX(1,Fc/N90)))^kk23)</f>
        <v>261.34847323803456</v>
      </c>
      <c r="N89" s="41">
        <f aca="true" t="shared" si="11" ref="N89:N152">Fc/TAN((-Gp-90+PM)*PI()/180/kk23+IMARGUMENT((COMPLEX(1,Fc/f))))</f>
        <v>-39764.975649013795</v>
      </c>
      <c r="O89" s="41"/>
      <c r="P89" s="41"/>
      <c r="Q89" s="41"/>
      <c r="R89" s="41"/>
      <c r="S89" s="41"/>
      <c r="T89" s="41"/>
      <c r="U89" s="41"/>
      <c r="Z89" s="57"/>
      <c r="AA89" s="58"/>
      <c r="AB89" s="60"/>
      <c r="AC89" s="60"/>
      <c r="AD89" s="60"/>
      <c r="AE89" s="60"/>
      <c r="AF89" s="60"/>
      <c r="AG89" s="131"/>
      <c r="AH89" s="131"/>
      <c r="AI89" s="60"/>
      <c r="AJ89" s="59"/>
      <c r="AK89" s="59"/>
      <c r="AL89" s="59"/>
      <c r="AM89" s="59"/>
      <c r="AN89" s="132"/>
    </row>
    <row r="90" spans="1:27" ht="12" customHeight="1">
      <c r="A90" s="116">
        <f t="shared" si="0"/>
        <v>1.0232929922806178</v>
      </c>
      <c r="B90" s="117">
        <f>2*PI()*f</f>
        <v>6.429539494037411</v>
      </c>
      <c r="C90" s="49">
        <f t="shared" si="1"/>
        <v>27.604235494614787</v>
      </c>
      <c r="D90" s="118">
        <f t="shared" si="2"/>
        <v>-0.011051579491170785</v>
      </c>
      <c r="E90" s="49">
        <f t="shared" si="3"/>
        <v>59.7785393601724</v>
      </c>
      <c r="F90" s="49">
        <f t="shared" si="4"/>
        <v>90.1201265358002</v>
      </c>
      <c r="G90" s="118">
        <f t="shared" si="5"/>
        <v>87.38277485478719</v>
      </c>
      <c r="H90" s="118">
        <f t="shared" si="6"/>
        <v>90.10907495630903</v>
      </c>
      <c r="I90" s="118">
        <f>I91+0.1</f>
        <v>59.90000000000058</v>
      </c>
      <c r="J90" s="54">
        <f t="shared" si="7"/>
        <v>10000000</v>
      </c>
      <c r="K90" s="54">
        <f t="shared" si="8"/>
        <v>10000000</v>
      </c>
      <c r="L90" s="49" t="e">
        <f t="shared" si="9"/>
        <v>#DIV/0!</v>
      </c>
      <c r="M90" s="57">
        <f t="shared" si="10"/>
        <v>260.9484628261801</v>
      </c>
      <c r="N90" s="41">
        <f t="shared" si="11"/>
        <v>-39764.86027598742</v>
      </c>
      <c r="O90" s="41"/>
      <c r="P90" s="41"/>
      <c r="Q90" s="41"/>
      <c r="R90" s="41"/>
      <c r="S90" s="41"/>
      <c r="T90" s="41"/>
      <c r="U90" s="41"/>
      <c r="AA90" s="57"/>
    </row>
    <row r="91" spans="1:21" ht="12" customHeight="1">
      <c r="A91" s="116">
        <f t="shared" si="0"/>
        <v>1.0471285480507593</v>
      </c>
      <c r="B91" s="117">
        <f aca="true" t="shared" si="12" ref="B91:B418">2*PI()*f</f>
        <v>6.579302707840824</v>
      </c>
      <c r="C91" s="49">
        <f t="shared" si="1"/>
        <v>27.604235997023455</v>
      </c>
      <c r="D91" s="118">
        <f t="shared" si="2"/>
        <v>-0.01130900457876182</v>
      </c>
      <c r="E91" s="49">
        <f t="shared" si="3"/>
        <v>59.57853982954211</v>
      </c>
      <c r="F91" s="49">
        <f t="shared" si="4"/>
        <v>90.12292464000807</v>
      </c>
      <c r="G91" s="118">
        <f t="shared" si="5"/>
        <v>87.18277582656556</v>
      </c>
      <c r="H91" s="118">
        <f t="shared" si="6"/>
        <v>90.1116156354293</v>
      </c>
      <c r="I91" s="118">
        <f aca="true" t="shared" si="13" ref="I91:I153">I92+0.1</f>
        <v>59.80000000000058</v>
      </c>
      <c r="J91" s="54">
        <f t="shared" si="7"/>
        <v>10000000</v>
      </c>
      <c r="K91" s="54">
        <f t="shared" si="8"/>
        <v>10000000</v>
      </c>
      <c r="L91" s="49" t="e">
        <f t="shared" si="9"/>
        <v>#DIV/0!</v>
      </c>
      <c r="M91" s="57">
        <f t="shared" si="10"/>
        <v>260.548452171795</v>
      </c>
      <c r="N91" s="41">
        <f t="shared" si="11"/>
        <v>-39764.74221613107</v>
      </c>
      <c r="O91" s="41"/>
      <c r="P91" s="41"/>
      <c r="Q91" s="41"/>
      <c r="R91" s="41"/>
      <c r="S91" s="41"/>
      <c r="T91" s="41"/>
      <c r="U91" s="41"/>
    </row>
    <row r="92" spans="1:21" ht="12" customHeight="1">
      <c r="A92" s="116">
        <f t="shared" si="0"/>
        <v>1.0715193052374645</v>
      </c>
      <c r="B92" s="117">
        <f t="shared" si="12"/>
        <v>6.7325543550273155</v>
      </c>
      <c r="C92" s="49">
        <f t="shared" si="1"/>
        <v>27.604236523109957</v>
      </c>
      <c r="D92" s="118">
        <f t="shared" si="2"/>
        <v>-0.011572425919269862</v>
      </c>
      <c r="E92" s="49">
        <f t="shared" si="3"/>
        <v>59.37854032103254</v>
      </c>
      <c r="F92" s="49">
        <f t="shared" si="4"/>
        <v>90.12578792027378</v>
      </c>
      <c r="G92" s="118">
        <f t="shared" si="5"/>
        <v>86.98277684414249</v>
      </c>
      <c r="H92" s="118">
        <f t="shared" si="6"/>
        <v>90.11421549435451</v>
      </c>
      <c r="I92" s="118">
        <f t="shared" si="13"/>
        <v>59.70000000000058</v>
      </c>
      <c r="J92" s="54">
        <f t="shared" si="7"/>
        <v>10000000</v>
      </c>
      <c r="K92" s="54">
        <f t="shared" si="8"/>
        <v>10000000</v>
      </c>
      <c r="L92" s="49" t="e">
        <f t="shared" si="9"/>
        <v>#DIV/0!</v>
      </c>
      <c r="M92" s="57">
        <f t="shared" si="10"/>
        <v>260.14844126922935</v>
      </c>
      <c r="N92" s="41">
        <f t="shared" si="11"/>
        <v>-39764.6214068867</v>
      </c>
      <c r="O92" s="41"/>
      <c r="P92" s="41"/>
      <c r="Q92" s="41"/>
      <c r="R92" s="41"/>
      <c r="S92" s="41"/>
      <c r="T92" s="41"/>
      <c r="U92" s="41"/>
    </row>
    <row r="93" spans="1:61" s="1" customFormat="1" ht="12.75">
      <c r="A93" s="116">
        <f t="shared" si="0"/>
        <v>1.0964781961430394</v>
      </c>
      <c r="B93" s="117">
        <f t="shared" si="12"/>
        <v>6.889375691648722</v>
      </c>
      <c r="C93" s="49">
        <f t="shared" si="1"/>
        <v>27.60423707399014</v>
      </c>
      <c r="D93" s="118">
        <f t="shared" si="2"/>
        <v>-0.01184198318711105</v>
      </c>
      <c r="E93" s="49">
        <f t="shared" si="3"/>
        <v>59.17854083568612</v>
      </c>
      <c r="F93" s="49">
        <f t="shared" si="4"/>
        <v>90.12871789473118</v>
      </c>
      <c r="G93" s="118">
        <f t="shared" si="5"/>
        <v>86.78277790967627</v>
      </c>
      <c r="H93" s="118">
        <f t="shared" si="6"/>
        <v>90.11687591154407</v>
      </c>
      <c r="I93" s="118">
        <f t="shared" si="13"/>
        <v>59.60000000000058</v>
      </c>
      <c r="J93" s="54">
        <f t="shared" si="7"/>
        <v>10000000</v>
      </c>
      <c r="K93" s="54">
        <f t="shared" si="8"/>
        <v>10000000</v>
      </c>
      <c r="L93" s="49" t="e">
        <f t="shared" si="9"/>
        <v>#DIV/0!</v>
      </c>
      <c r="M93" s="57">
        <f t="shared" si="10"/>
        <v>259.74843011270195</v>
      </c>
      <c r="N93" s="41">
        <f t="shared" si="11"/>
        <v>-39764.497784240004</v>
      </c>
      <c r="O93" s="121"/>
      <c r="P93" s="121"/>
      <c r="Q93" s="121"/>
      <c r="R93" s="123"/>
      <c r="S93" s="123"/>
      <c r="T93" s="121"/>
      <c r="U93" s="121"/>
      <c r="BG93"/>
      <c r="BI93"/>
    </row>
    <row r="94" spans="1:21" ht="12" customHeight="1">
      <c r="A94" s="116">
        <f t="shared" si="0"/>
        <v>1.122018454301814</v>
      </c>
      <c r="B94" s="117">
        <f t="shared" si="12"/>
        <v>7.049849866453507</v>
      </c>
      <c r="C94" s="49">
        <f t="shared" si="1"/>
        <v>27.6042376508326</v>
      </c>
      <c r="D94" s="118">
        <f t="shared" si="2"/>
        <v>-0.012117819310404286</v>
      </c>
      <c r="E94" s="49">
        <f t="shared" si="3"/>
        <v>58.97854137459463</v>
      </c>
      <c r="F94" s="49">
        <f t="shared" si="4"/>
        <v>90.13171611687515</v>
      </c>
      <c r="G94" s="118">
        <f t="shared" si="5"/>
        <v>86.58277902542723</v>
      </c>
      <c r="H94" s="118">
        <f t="shared" si="6"/>
        <v>90.11959829756475</v>
      </c>
      <c r="I94" s="118">
        <f t="shared" si="13"/>
        <v>59.500000000000576</v>
      </c>
      <c r="J94" s="54">
        <f t="shared" si="7"/>
        <v>10000000</v>
      </c>
      <c r="K94" s="54">
        <f t="shared" si="8"/>
        <v>10000000</v>
      </c>
      <c r="L94" s="49" t="e">
        <f t="shared" si="9"/>
        <v>#DIV/0!</v>
      </c>
      <c r="M94" s="57">
        <f t="shared" si="10"/>
        <v>259.34841869629696</v>
      </c>
      <c r="N94" s="41">
        <f t="shared" si="11"/>
        <v>-39764.371282686996</v>
      </c>
      <c r="O94" s="41"/>
      <c r="P94" s="41"/>
      <c r="Q94" s="41"/>
      <c r="R94" s="57"/>
      <c r="S94" s="57"/>
      <c r="T94" s="41"/>
      <c r="U94" s="41"/>
    </row>
    <row r="95" spans="1:21" ht="12" customHeight="1">
      <c r="A95" s="116">
        <f t="shared" si="0"/>
        <v>1.1481536214967314</v>
      </c>
      <c r="B95" s="117">
        <f t="shared" si="12"/>
        <v>7.214061964973294</v>
      </c>
      <c r="C95" s="49">
        <f t="shared" si="1"/>
        <v>27.60423825486086</v>
      </c>
      <c r="D95" s="118">
        <f t="shared" si="2"/>
        <v>-0.012400080546779076</v>
      </c>
      <c r="E95" s="49">
        <f t="shared" si="3"/>
        <v>58.77854193890101</v>
      </c>
      <c r="F95" s="49">
        <f t="shared" si="4"/>
        <v>90.13478417638527</v>
      </c>
      <c r="G95" s="118">
        <f t="shared" si="5"/>
        <v>86.38278019376187</v>
      </c>
      <c r="H95" s="118">
        <f t="shared" si="6"/>
        <v>90.12238409583848</v>
      </c>
      <c r="I95" s="118">
        <f t="shared" si="13"/>
        <v>59.400000000000574</v>
      </c>
      <c r="J95" s="54">
        <f t="shared" si="7"/>
        <v>10000000</v>
      </c>
      <c r="K95" s="54">
        <f t="shared" si="8"/>
        <v>10000000</v>
      </c>
      <c r="L95" s="49" t="e">
        <f t="shared" si="9"/>
        <v>#DIV/0!</v>
      </c>
      <c r="M95" s="57">
        <f t="shared" si="10"/>
        <v>258.94840701396055</v>
      </c>
      <c r="N95" s="41">
        <f t="shared" si="11"/>
        <v>-39764.241835199304</v>
      </c>
      <c r="O95" s="41"/>
      <c r="P95" s="41"/>
      <c r="Q95" s="41"/>
      <c r="R95" s="57"/>
      <c r="S95" s="57"/>
      <c r="T95" s="41"/>
      <c r="U95" s="41"/>
    </row>
    <row r="96" spans="1:21" ht="12" customHeight="1">
      <c r="A96" s="116">
        <f t="shared" si="0"/>
        <v>1.174897554939374</v>
      </c>
      <c r="B96" s="117">
        <f t="shared" si="12"/>
        <v>7.382099054636296</v>
      </c>
      <c r="C96" s="49">
        <f t="shared" si="1"/>
        <v>27.60423888735605</v>
      </c>
      <c r="D96" s="118">
        <f t="shared" si="2"/>
        <v>-0.012688916560950054</v>
      </c>
      <c r="E96" s="49">
        <f t="shared" si="3"/>
        <v>58.578542529802284</v>
      </c>
      <c r="F96" s="49">
        <f t="shared" si="4"/>
        <v>90.13792369996847</v>
      </c>
      <c r="G96" s="118">
        <f t="shared" si="5"/>
        <v>86.18278141715834</v>
      </c>
      <c r="H96" s="118">
        <f t="shared" si="6"/>
        <v>90.12523478340752</v>
      </c>
      <c r="I96" s="118">
        <f t="shared" si="13"/>
        <v>59.30000000000057</v>
      </c>
      <c r="J96" s="54">
        <f t="shared" si="7"/>
        <v>10000000</v>
      </c>
      <c r="K96" s="54">
        <f t="shared" si="8"/>
        <v>10000000</v>
      </c>
      <c r="L96" s="49" t="e">
        <f t="shared" si="9"/>
        <v>#DIV/0!</v>
      </c>
      <c r="M96" s="57">
        <f t="shared" si="10"/>
        <v>258.548395059498</v>
      </c>
      <c r="N96" s="41">
        <f t="shared" si="11"/>
        <v>-39764.10937318868</v>
      </c>
      <c r="O96" s="41"/>
      <c r="P96" s="41"/>
      <c r="Q96" s="41"/>
      <c r="R96" s="57"/>
      <c r="S96" s="57"/>
      <c r="T96" s="41"/>
      <c r="U96" s="41"/>
    </row>
    <row r="97" spans="1:21" ht="12" customHeight="1">
      <c r="A97" s="116">
        <f t="shared" si="0"/>
        <v>1.2022644346172557</v>
      </c>
      <c r="B97" s="117">
        <f t="shared" si="12"/>
        <v>7.554050230931714</v>
      </c>
      <c r="C97" s="49">
        <f t="shared" si="1"/>
        <v>27.604239549659965</v>
      </c>
      <c r="D97" s="118">
        <f t="shared" si="2"/>
        <v>-0.012984480504100135</v>
      </c>
      <c r="E97" s="49">
        <f t="shared" si="3"/>
        <v>58.37854314855187</v>
      </c>
      <c r="F97" s="49">
        <f t="shared" si="4"/>
        <v>90.14113635222161</v>
      </c>
      <c r="G97" s="118">
        <f t="shared" si="5"/>
        <v>85.98278269821184</v>
      </c>
      <c r="H97" s="118">
        <f t="shared" si="6"/>
        <v>90.1281518717175</v>
      </c>
      <c r="I97" s="118">
        <f t="shared" si="13"/>
        <v>59.20000000000057</v>
      </c>
      <c r="J97" s="54">
        <f t="shared" si="7"/>
        <v>10000000</v>
      </c>
      <c r="K97" s="54">
        <f t="shared" si="8"/>
        <v>10000000</v>
      </c>
      <c r="L97" s="49" t="e">
        <f t="shared" si="9"/>
        <v>#DIV/0!</v>
      </c>
      <c r="M97" s="57">
        <f t="shared" si="10"/>
        <v>258.14838282657007</v>
      </c>
      <c r="N97" s="41">
        <f t="shared" si="11"/>
        <v>-39763.973826470545</v>
      </c>
      <c r="O97" s="41"/>
      <c r="P97" s="41"/>
      <c r="Q97" s="41"/>
      <c r="R97" s="57"/>
      <c r="S97" s="57"/>
      <c r="T97" s="41"/>
      <c r="U97" s="41"/>
    </row>
    <row r="98" spans="1:21" ht="12" customHeight="1">
      <c r="A98" s="116">
        <f t="shared" si="0"/>
        <v>1.2302687708122202</v>
      </c>
      <c r="B98" s="117">
        <f t="shared" si="12"/>
        <v>7.730006664649232</v>
      </c>
      <c r="C98" s="49">
        <f t="shared" si="1"/>
        <v>27.604240243177287</v>
      </c>
      <c r="D98" s="118">
        <f t="shared" si="2"/>
        <v>-0.013286929095114662</v>
      </c>
      <c r="E98" s="49">
        <f t="shared" si="3"/>
        <v>58.17854379646215</v>
      </c>
      <c r="F98" s="49">
        <f t="shared" si="4"/>
        <v>90.14442383651391</v>
      </c>
      <c r="G98" s="118">
        <f t="shared" si="5"/>
        <v>85.78278403963944</v>
      </c>
      <c r="H98" s="118">
        <f t="shared" si="6"/>
        <v>90.13113690741879</v>
      </c>
      <c r="I98" s="118">
        <f t="shared" si="13"/>
        <v>59.10000000000057</v>
      </c>
      <c r="J98" s="54">
        <f t="shared" si="7"/>
        <v>10000000</v>
      </c>
      <c r="K98" s="54">
        <f t="shared" si="8"/>
        <v>10000000</v>
      </c>
      <c r="L98" s="49" t="e">
        <f t="shared" si="9"/>
        <v>#DIV/0!</v>
      </c>
      <c r="M98" s="57">
        <f t="shared" si="10"/>
        <v>257.7483703086903</v>
      </c>
      <c r="N98" s="41">
        <f t="shared" si="11"/>
        <v>-39763.83512322732</v>
      </c>
      <c r="O98" s="41"/>
      <c r="P98" s="41"/>
      <c r="Q98" s="41"/>
      <c r="R98" s="57"/>
      <c r="S98" s="57"/>
      <c r="T98" s="41"/>
      <c r="U98" s="41"/>
    </row>
    <row r="99" spans="1:21" ht="12" customHeight="1">
      <c r="A99" s="116">
        <f t="shared" si="0"/>
        <v>1.2589254117940014</v>
      </c>
      <c r="B99" s="117">
        <f t="shared" si="12"/>
        <v>7.91006165021908</v>
      </c>
      <c r="C99" s="49">
        <f t="shared" si="1"/>
        <v>27.60424096937912</v>
      </c>
      <c r="D99" s="118">
        <f t="shared" si="2"/>
        <v>-0.013596422703708859</v>
      </c>
      <c r="E99" s="49">
        <f t="shared" si="3"/>
        <v>57.97854447490746</v>
      </c>
      <c r="F99" s="49">
        <f t="shared" si="4"/>
        <v>90.14778789588993</v>
      </c>
      <c r="G99" s="118">
        <f t="shared" si="5"/>
        <v>85.58278544428657</v>
      </c>
      <c r="H99" s="118">
        <f t="shared" si="6"/>
        <v>90.13419147318622</v>
      </c>
      <c r="I99" s="118">
        <f t="shared" si="13"/>
        <v>59.00000000000057</v>
      </c>
      <c r="J99" s="54">
        <f t="shared" si="7"/>
        <v>10000000</v>
      </c>
      <c r="K99" s="54">
        <f t="shared" si="8"/>
        <v>10000000</v>
      </c>
      <c r="L99" s="49" t="e">
        <f t="shared" si="9"/>
        <v>#DIV/0!</v>
      </c>
      <c r="M99" s="57">
        <f t="shared" si="10"/>
        <v>257.34835749922064</v>
      </c>
      <c r="N99" s="41">
        <f t="shared" si="11"/>
        <v>-39763.69318996997</v>
      </c>
      <c r="O99" s="41"/>
      <c r="P99" s="41"/>
      <c r="Q99" s="41"/>
      <c r="R99" s="121"/>
      <c r="S99" s="57"/>
      <c r="T99" s="41"/>
      <c r="U99" s="41"/>
    </row>
    <row r="100" spans="1:21" ht="12" customHeight="1">
      <c r="A100" s="116">
        <f t="shared" si="0"/>
        <v>1.2882495516929664</v>
      </c>
      <c r="B100" s="117">
        <f t="shared" si="12"/>
        <v>8.094310655177935</v>
      </c>
      <c r="C100" s="49">
        <f t="shared" si="1"/>
        <v>27.60424172980587</v>
      </c>
      <c r="D100" s="118">
        <f t="shared" si="2"/>
        <v>-0.013913125435493714</v>
      </c>
      <c r="E100" s="49">
        <f t="shared" si="3"/>
        <v>57.77854518532688</v>
      </c>
      <c r="F100" s="49">
        <f t="shared" si="4"/>
        <v>90.15123031399374</v>
      </c>
      <c r="G100" s="118">
        <f t="shared" si="5"/>
        <v>85.38278691513275</v>
      </c>
      <c r="H100" s="118">
        <f t="shared" si="6"/>
        <v>90.13731718855824</v>
      </c>
      <c r="I100" s="118">
        <f t="shared" si="13"/>
        <v>58.90000000000057</v>
      </c>
      <c r="J100" s="54">
        <f t="shared" si="7"/>
        <v>10000000</v>
      </c>
      <c r="K100" s="54">
        <f t="shared" si="8"/>
        <v>10000000</v>
      </c>
      <c r="L100" s="49" t="e">
        <f t="shared" si="9"/>
        <v>#DIV/0!</v>
      </c>
      <c r="M100" s="57">
        <f t="shared" si="10"/>
        <v>256.9483443913686</v>
      </c>
      <c r="N100" s="41">
        <f t="shared" si="11"/>
        <v>-39763.547951499546</v>
      </c>
      <c r="O100" s="41"/>
      <c r="P100" s="41"/>
      <c r="Q100" s="41"/>
      <c r="R100" s="57"/>
      <c r="S100" s="57"/>
      <c r="T100" s="41"/>
      <c r="U100" s="41"/>
    </row>
    <row r="101" spans="1:21" ht="12" customHeight="1">
      <c r="A101" s="116">
        <f t="shared" si="0"/>
        <v>1.318256738556235</v>
      </c>
      <c r="B101" s="117">
        <f t="shared" si="12"/>
        <v>8.282851370787016</v>
      </c>
      <c r="C101" s="49">
        <f t="shared" si="1"/>
        <v>27.604242526070543</v>
      </c>
      <c r="D101" s="118">
        <f t="shared" si="2"/>
        <v>-0.014237205219024895</v>
      </c>
      <c r="E101" s="49">
        <f t="shared" si="3"/>
        <v>57.57854592922725</v>
      </c>
      <c r="F101" s="49">
        <f t="shared" si="4"/>
        <v>90.15475291601444</v>
      </c>
      <c r="G101" s="118">
        <f t="shared" si="5"/>
        <v>85.1827884552978</v>
      </c>
      <c r="H101" s="118">
        <f t="shared" si="6"/>
        <v>90.14051571079543</v>
      </c>
      <c r="I101" s="118">
        <f t="shared" si="13"/>
        <v>58.800000000000566</v>
      </c>
      <c r="J101" s="54">
        <f t="shared" si="7"/>
        <v>10000000</v>
      </c>
      <c r="K101" s="54">
        <f t="shared" si="8"/>
        <v>10000000</v>
      </c>
      <c r="L101" s="49" t="e">
        <f t="shared" si="9"/>
        <v>#DIV/0!</v>
      </c>
      <c r="M101" s="57">
        <f t="shared" si="10"/>
        <v>256.54833097818346</v>
      </c>
      <c r="N101" s="41">
        <f t="shared" si="11"/>
        <v>-39763.3993308671</v>
      </c>
      <c r="O101" s="41"/>
      <c r="P101" s="41"/>
      <c r="Q101" s="41"/>
      <c r="R101" s="57"/>
      <c r="S101" s="57"/>
      <c r="T101" s="41"/>
      <c r="U101" s="41"/>
    </row>
    <row r="102" spans="1:21" ht="12" customHeight="1">
      <c r="A102" s="116">
        <f t="shared" si="0"/>
        <v>1.3489628825914797</v>
      </c>
      <c r="B102" s="117">
        <f t="shared" si="12"/>
        <v>8.475783763829407</v>
      </c>
      <c r="C102" s="49">
        <f t="shared" si="1"/>
        <v>27.604243359862075</v>
      </c>
      <c r="D102" s="118">
        <f t="shared" si="2"/>
        <v>-0.01456883389488233</v>
      </c>
      <c r="E102" s="49">
        <f t="shared" si="3"/>
        <v>57.37854670818646</v>
      </c>
      <c r="F102" s="49">
        <f t="shared" si="4"/>
        <v>90.15835756965392</v>
      </c>
      <c r="G102" s="118">
        <f t="shared" si="5"/>
        <v>84.98279006804853</v>
      </c>
      <c r="H102" s="118">
        <f t="shared" si="6"/>
        <v>90.14378873575903</v>
      </c>
      <c r="I102" s="118">
        <f t="shared" si="13"/>
        <v>58.700000000000564</v>
      </c>
      <c r="J102" s="54">
        <f t="shared" si="7"/>
        <v>10000000</v>
      </c>
      <c r="K102" s="54">
        <f t="shared" si="8"/>
        <v>10000000</v>
      </c>
      <c r="L102" s="49" t="e">
        <f t="shared" si="9"/>
        <v>#DIV/0!</v>
      </c>
      <c r="M102" s="57">
        <f t="shared" si="10"/>
        <v>256.1483172525524</v>
      </c>
      <c r="N102" s="41">
        <f t="shared" si="11"/>
        <v>-39763.24724933337</v>
      </c>
      <c r="O102" s="41"/>
      <c r="P102" s="41"/>
      <c r="Q102" s="41"/>
      <c r="R102" s="57"/>
      <c r="S102" s="57"/>
      <c r="T102" s="41"/>
      <c r="U102" s="41"/>
    </row>
    <row r="103" spans="1:21" ht="12" customHeight="1">
      <c r="A103" s="116">
        <f t="shared" si="0"/>
        <v>1.380384264602706</v>
      </c>
      <c r="B103" s="117">
        <f t="shared" si="12"/>
        <v>8.67321012961362</v>
      </c>
      <c r="C103" s="49">
        <f t="shared" si="1"/>
        <v>27.604244232949032</v>
      </c>
      <c r="D103" s="118">
        <f t="shared" si="2"/>
        <v>-0.014908187306825324</v>
      </c>
      <c r="E103" s="49">
        <f t="shared" si="3"/>
        <v>57.17854752385687</v>
      </c>
      <c r="F103" s="49">
        <f t="shared" si="4"/>
        <v>90.16204618611667</v>
      </c>
      <c r="G103" s="118">
        <f t="shared" si="5"/>
        <v>84.7827917568059</v>
      </c>
      <c r="H103" s="118">
        <f t="shared" si="6"/>
        <v>90.14713799880984</v>
      </c>
      <c r="I103" s="118">
        <f t="shared" si="13"/>
        <v>58.60000000000056</v>
      </c>
      <c r="J103" s="54">
        <f t="shared" si="7"/>
        <v>10000000</v>
      </c>
      <c r="K103" s="54">
        <f t="shared" si="8"/>
        <v>10000000</v>
      </c>
      <c r="L103" s="49" t="e">
        <f t="shared" si="9"/>
        <v>#DIV/0!</v>
      </c>
      <c r="M103" s="57">
        <f t="shared" si="10"/>
        <v>255.74830320719698</v>
      </c>
      <c r="N103" s="41">
        <f t="shared" si="11"/>
        <v>-39763.0916263268</v>
      </c>
      <c r="O103" s="41"/>
      <c r="P103" s="41"/>
      <c r="Q103" s="41"/>
      <c r="R103" s="57"/>
      <c r="S103" s="57"/>
      <c r="T103" s="41"/>
      <c r="U103" s="41"/>
    </row>
    <row r="104" spans="1:21" ht="12" customHeight="1">
      <c r="A104" s="116">
        <f t="shared" si="0"/>
        <v>1.4125375446225705</v>
      </c>
      <c r="B104" s="117">
        <f t="shared" si="12"/>
        <v>8.875235146212065</v>
      </c>
      <c r="C104" s="49">
        <f t="shared" si="1"/>
        <v>27.60424514718342</v>
      </c>
      <c r="D104" s="118">
        <f t="shared" si="2"/>
        <v>-0.01525544539507495</v>
      </c>
      <c r="E104" s="49">
        <f t="shared" si="3"/>
        <v>56.97854837796854</v>
      </c>
      <c r="F104" s="49">
        <f t="shared" si="4"/>
        <v>90.16582072112344</v>
      </c>
      <c r="G104" s="118">
        <f t="shared" si="5"/>
        <v>84.58279352515197</v>
      </c>
      <c r="H104" s="118">
        <f t="shared" si="6"/>
        <v>90.15056527572837</v>
      </c>
      <c r="I104" s="118">
        <f t="shared" si="13"/>
        <v>58.50000000000056</v>
      </c>
      <c r="J104" s="54">
        <f t="shared" si="7"/>
        <v>10000000</v>
      </c>
      <c r="K104" s="54">
        <f t="shared" si="8"/>
        <v>10000000</v>
      </c>
      <c r="L104" s="49" t="e">
        <f t="shared" si="9"/>
        <v>#DIV/0!</v>
      </c>
      <c r="M104" s="57">
        <f t="shared" si="10"/>
        <v>255.34828883466943</v>
      </c>
      <c r="N104" s="41">
        <f t="shared" si="11"/>
        <v>-39762.932379401194</v>
      </c>
      <c r="O104" s="41"/>
      <c r="P104" s="41"/>
      <c r="Q104" s="41"/>
      <c r="R104" s="57"/>
      <c r="S104" s="57"/>
      <c r="T104" s="41"/>
      <c r="U104" s="41"/>
    </row>
    <row r="105" spans="1:21" ht="12" customHeight="1">
      <c r="A105" s="116">
        <f t="shared" si="0"/>
        <v>1.4454397707457418</v>
      </c>
      <c r="B105" s="117">
        <f t="shared" si="12"/>
        <v>9.081965929962674</v>
      </c>
      <c r="C105" s="49">
        <f t="shared" si="1"/>
        <v>27.60424610450448</v>
      </c>
      <c r="D105" s="118">
        <f t="shared" si="2"/>
        <v>-0.01561079229177073</v>
      </c>
      <c r="E105" s="49">
        <f t="shared" si="3"/>
        <v>56.778549272333166</v>
      </c>
      <c r="F105" s="49">
        <f t="shared" si="4"/>
        <v>90.16968317594764</v>
      </c>
      <c r="G105" s="118">
        <f t="shared" si="5"/>
        <v>84.38279537683765</v>
      </c>
      <c r="H105" s="118">
        <f t="shared" si="6"/>
        <v>90.15407238365587</v>
      </c>
      <c r="I105" s="118">
        <f t="shared" si="13"/>
        <v>58.40000000000056</v>
      </c>
      <c r="J105" s="54">
        <f t="shared" si="7"/>
        <v>10000000</v>
      </c>
      <c r="K105" s="54">
        <f t="shared" si="8"/>
        <v>10000000</v>
      </c>
      <c r="L105" s="49" t="e">
        <f t="shared" si="9"/>
        <v>#DIV/0!</v>
      </c>
      <c r="M105" s="57">
        <f t="shared" si="10"/>
        <v>254.94827412734824</v>
      </c>
      <c r="N105" s="41">
        <f t="shared" si="11"/>
        <v>-39762.76942419202</v>
      </c>
      <c r="O105" s="41"/>
      <c r="P105" s="41"/>
      <c r="Q105" s="41"/>
      <c r="R105" s="57"/>
      <c r="S105" s="57"/>
      <c r="T105" s="41"/>
      <c r="U105" s="41"/>
    </row>
    <row r="106" spans="1:21" ht="12" customHeight="1">
      <c r="A106" s="116">
        <f t="shared" si="0"/>
        <v>1.4791083881680167</v>
      </c>
      <c r="B106" s="117">
        <f t="shared" si="12"/>
        <v>9.293512092263363</v>
      </c>
      <c r="C106" s="49">
        <f t="shared" si="1"/>
        <v>27.604247106942715</v>
      </c>
      <c r="D106" s="118">
        <f t="shared" si="2"/>
        <v>-0.015974416418654037</v>
      </c>
      <c r="E106" s="49">
        <f t="shared" si="3"/>
        <v>56.578550208847844</v>
      </c>
      <c r="F106" s="49">
        <f t="shared" si="4"/>
        <v>90.1736355984765</v>
      </c>
      <c r="G106" s="118">
        <f t="shared" si="5"/>
        <v>84.18279731579057</v>
      </c>
      <c r="H106" s="118">
        <f t="shared" si="6"/>
        <v>90.15766118205784</v>
      </c>
      <c r="I106" s="118">
        <f t="shared" si="13"/>
        <v>58.30000000000056</v>
      </c>
      <c r="J106" s="54">
        <f t="shared" si="7"/>
        <v>10000000</v>
      </c>
      <c r="K106" s="54">
        <f t="shared" si="8"/>
        <v>10000000</v>
      </c>
      <c r="L106" s="49" t="e">
        <f t="shared" si="9"/>
        <v>#DIV/0!</v>
      </c>
      <c r="M106" s="57">
        <f t="shared" si="10"/>
        <v>254.54825907743435</v>
      </c>
      <c r="N106" s="41">
        <f t="shared" si="11"/>
        <v>-39762.60267437194</v>
      </c>
      <c r="O106" s="41"/>
      <c r="P106" s="41"/>
      <c r="Q106" s="41"/>
      <c r="R106" s="57"/>
      <c r="S106" s="57"/>
      <c r="T106" s="41"/>
      <c r="U106" s="41"/>
    </row>
    <row r="107" spans="1:21" ht="12" customHeight="1">
      <c r="A107" s="116">
        <f t="shared" si="0"/>
        <v>1.5135612484360152</v>
      </c>
      <c r="B107" s="117">
        <f t="shared" si="12"/>
        <v>9.509985797689563</v>
      </c>
      <c r="C107" s="49">
        <f t="shared" si="1"/>
        <v>27.604248156624593</v>
      </c>
      <c r="D107" s="118">
        <f t="shared" si="2"/>
        <v>-0.01634651058702938</v>
      </c>
      <c r="E107" s="49">
        <f t="shared" si="3"/>
        <v>56.378551189498936</v>
      </c>
      <c r="F107" s="49">
        <f t="shared" si="4"/>
        <v>90.17768008429661</v>
      </c>
      <c r="G107" s="118">
        <f t="shared" si="5"/>
        <v>83.98279934612353</v>
      </c>
      <c r="H107" s="118">
        <f t="shared" si="6"/>
        <v>90.16133357370958</v>
      </c>
      <c r="I107" s="118">
        <f t="shared" si="13"/>
        <v>58.20000000000056</v>
      </c>
      <c r="J107" s="54">
        <f t="shared" si="7"/>
        <v>10000000</v>
      </c>
      <c r="K107" s="54">
        <f t="shared" si="8"/>
        <v>10000000</v>
      </c>
      <c r="L107" s="49" t="e">
        <f t="shared" si="9"/>
        <v>#DIV/0!</v>
      </c>
      <c r="M107" s="57">
        <f t="shared" si="10"/>
        <v>254.14824367694703</v>
      </c>
      <c r="N107" s="41">
        <f t="shared" si="11"/>
        <v>-39762.43204160513</v>
      </c>
      <c r="O107" s="41"/>
      <c r="P107" s="41"/>
      <c r="Q107" s="41"/>
      <c r="R107" s="57"/>
      <c r="S107" s="57"/>
      <c r="T107" s="41"/>
      <c r="U107" s="41"/>
    </row>
    <row r="108" spans="1:21" ht="12" customHeight="1">
      <c r="A108" s="116">
        <f t="shared" si="0"/>
        <v>1.5488166189122832</v>
      </c>
      <c r="B108" s="117">
        <f t="shared" si="12"/>
        <v>9.731501823465223</v>
      </c>
      <c r="C108" s="49">
        <f t="shared" si="1"/>
        <v>27.60424925577659</v>
      </c>
      <c r="D108" s="118">
        <f t="shared" si="2"/>
        <v>-0.01672727210005795</v>
      </c>
      <c r="E108" s="49">
        <f t="shared" si="3"/>
        <v>56.17855221636656</v>
      </c>
      <c r="F108" s="49">
        <f t="shared" si="4"/>
        <v>90.18181877780489</v>
      </c>
      <c r="G108" s="118">
        <f t="shared" si="5"/>
        <v>83.78280147214315</v>
      </c>
      <c r="H108" s="118">
        <f t="shared" si="6"/>
        <v>90.16509150570484</v>
      </c>
      <c r="I108" s="118">
        <f t="shared" si="13"/>
        <v>58.100000000000556</v>
      </c>
      <c r="J108" s="54">
        <f t="shared" si="7"/>
        <v>10000000</v>
      </c>
      <c r="K108" s="54">
        <f t="shared" si="8"/>
        <v>10000000</v>
      </c>
      <c r="L108" s="49" t="e">
        <f t="shared" si="9"/>
        <v>#DIV/0!</v>
      </c>
      <c r="M108" s="57">
        <f t="shared" si="10"/>
        <v>253.74822791771965</v>
      </c>
      <c r="N108" s="41">
        <f t="shared" si="11"/>
        <v>-39762.25743550058</v>
      </c>
      <c r="O108" s="41"/>
      <c r="P108" s="41"/>
      <c r="Q108" s="41"/>
      <c r="R108" s="57"/>
      <c r="S108" s="57"/>
      <c r="T108" s="41"/>
      <c r="U108" s="41"/>
    </row>
    <row r="109" spans="1:21" ht="12" customHeight="1">
      <c r="A109" s="116">
        <f t="shared" si="0"/>
        <v>1.58489319246091</v>
      </c>
      <c r="B109" s="117">
        <f t="shared" si="12"/>
        <v>9.958177620319338</v>
      </c>
      <c r="C109" s="49">
        <f t="shared" si="1"/>
        <v>27.604250406730138</v>
      </c>
      <c r="D109" s="118">
        <f t="shared" si="2"/>
        <v>-0.017116902857436375</v>
      </c>
      <c r="E109" s="49">
        <f t="shared" si="3"/>
        <v>55.978553291628856</v>
      </c>
      <c r="F109" s="49">
        <f t="shared" si="4"/>
        <v>90.18605387334534</v>
      </c>
      <c r="G109" s="118">
        <f t="shared" si="5"/>
        <v>83.58280369835899</v>
      </c>
      <c r="H109" s="118">
        <f t="shared" si="6"/>
        <v>90.1689369704879</v>
      </c>
      <c r="I109" s="118">
        <f t="shared" si="13"/>
        <v>58.000000000000554</v>
      </c>
      <c r="J109" s="54">
        <f t="shared" si="7"/>
        <v>10000000</v>
      </c>
      <c r="K109" s="54">
        <f t="shared" si="8"/>
        <v>10000000</v>
      </c>
      <c r="L109" s="49" t="e">
        <f t="shared" si="9"/>
        <v>#DIV/0!</v>
      </c>
      <c r="M109" s="57">
        <f t="shared" si="10"/>
        <v>253.34821179139527</v>
      </c>
      <c r="N109" s="41">
        <f t="shared" si="11"/>
        <v>-39762.07876356435</v>
      </c>
      <c r="O109" s="41"/>
      <c r="P109" s="41"/>
      <c r="Q109" s="41"/>
      <c r="R109" s="57"/>
      <c r="S109" s="57"/>
      <c r="T109" s="41"/>
      <c r="U109" s="41"/>
    </row>
    <row r="110" spans="1:21" ht="12" customHeight="1">
      <c r="A110" s="116">
        <f t="shared" si="0"/>
        <v>1.6218100973587242</v>
      </c>
      <c r="B110" s="117">
        <f t="shared" si="12"/>
        <v>10.19013337475983</v>
      </c>
      <c r="C110" s="49">
        <f t="shared" si="1"/>
        <v>27.604251611926646</v>
      </c>
      <c r="D110" s="118">
        <f t="shared" si="2"/>
        <v>-0.01751560946251784</v>
      </c>
      <c r="E110" s="49">
        <f t="shared" si="3"/>
        <v>55.77855441756655</v>
      </c>
      <c r="F110" s="49">
        <f t="shared" si="4"/>
        <v>90.19038761637226</v>
      </c>
      <c r="G110" s="118">
        <f t="shared" si="5"/>
        <v>83.3828060294932</v>
      </c>
      <c r="H110" s="118">
        <f t="shared" si="6"/>
        <v>90.17287200690974</v>
      </c>
      <c r="I110" s="118">
        <f t="shared" si="13"/>
        <v>57.90000000000055</v>
      </c>
      <c r="J110" s="54">
        <f t="shared" si="7"/>
        <v>10000000</v>
      </c>
      <c r="K110" s="54">
        <f t="shared" si="8"/>
        <v>10000000</v>
      </c>
      <c r="L110" s="49" t="e">
        <f t="shared" si="9"/>
        <v>#DIV/0!</v>
      </c>
      <c r="M110" s="57">
        <f t="shared" si="10"/>
        <v>252.94819528942216</v>
      </c>
      <c r="N110" s="41">
        <f t="shared" si="11"/>
        <v>-39761.895931150764</v>
      </c>
      <c r="O110" s="41"/>
      <c r="P110" s="41"/>
      <c r="Q110" s="41"/>
      <c r="R110" s="57"/>
      <c r="S110" s="57"/>
      <c r="T110" s="41"/>
      <c r="U110" s="41"/>
    </row>
    <row r="111" spans="1:21" ht="12" customHeight="1">
      <c r="A111" s="116">
        <f t="shared" si="0"/>
        <v>1.6595869074373493</v>
      </c>
      <c r="B111" s="117">
        <f t="shared" si="12"/>
        <v>10.42749207279796</v>
      </c>
      <c r="C111" s="49">
        <f t="shared" si="1"/>
        <v>27.604252873922434</v>
      </c>
      <c r="D111" s="118">
        <f t="shared" si="2"/>
        <v>-0.017923603331932318</v>
      </c>
      <c r="E111" s="49">
        <f t="shared" si="3"/>
        <v>55.57855559656794</v>
      </c>
      <c r="F111" s="49">
        <f t="shared" si="4"/>
        <v>90.19482230464067</v>
      </c>
      <c r="G111" s="118">
        <f t="shared" si="5"/>
        <v>83.18280847049037</v>
      </c>
      <c r="H111" s="118">
        <f t="shared" si="6"/>
        <v>90.17689870130873</v>
      </c>
      <c r="I111" s="118">
        <f t="shared" si="13"/>
        <v>57.80000000000055</v>
      </c>
      <c r="J111" s="54">
        <f t="shared" si="7"/>
        <v>10000000</v>
      </c>
      <c r="K111" s="54">
        <f t="shared" si="8"/>
        <v>10000000</v>
      </c>
      <c r="L111" s="49" t="e">
        <f t="shared" si="9"/>
        <v>#DIV/0!</v>
      </c>
      <c r="M111" s="57">
        <f t="shared" si="10"/>
        <v>252.54817840304977</v>
      </c>
      <c r="N111" s="41">
        <f t="shared" si="11"/>
        <v>-39761.70884141238</v>
      </c>
      <c r="O111" s="41"/>
      <c r="P111" s="41"/>
      <c r="Q111" s="41"/>
      <c r="R111" s="57"/>
      <c r="S111" s="57"/>
      <c r="T111" s="41"/>
      <c r="U111" s="41"/>
    </row>
    <row r="112" spans="1:21" ht="12" customHeight="1">
      <c r="A112" s="116">
        <f t="shared" si="0"/>
        <v>1.6982436524615308</v>
      </c>
      <c r="B112" s="117">
        <f t="shared" si="12"/>
        <v>10.670379565157285</v>
      </c>
      <c r="C112" s="49">
        <f t="shared" si="1"/>
        <v>27.604254195394468</v>
      </c>
      <c r="D112" s="118">
        <f t="shared" si="2"/>
        <v>-0.018341100807763657</v>
      </c>
      <c r="E112" s="49">
        <f t="shared" si="3"/>
        <v>55.378556831133714</v>
      </c>
      <c r="F112" s="49">
        <f t="shared" si="4"/>
        <v>90.1993602894243</v>
      </c>
      <c r="G112" s="118">
        <f t="shared" si="5"/>
        <v>82.98281102652818</v>
      </c>
      <c r="H112" s="118">
        <f t="shared" si="6"/>
        <v>90.18101918861655</v>
      </c>
      <c r="I112" s="118">
        <f t="shared" si="13"/>
        <v>57.70000000000055</v>
      </c>
      <c r="J112" s="54">
        <f t="shared" si="7"/>
        <v>10000000</v>
      </c>
      <c r="K112" s="54">
        <f>IF(Ploop&lt;0,f,10000000)</f>
        <v>10000000</v>
      </c>
      <c r="L112" s="49" t="e">
        <f t="shared" si="9"/>
        <v>#DIV/0!</v>
      </c>
      <c r="M112" s="57">
        <f t="shared" si="10"/>
        <v>252.14816112332318</v>
      </c>
      <c r="N112" s="41">
        <f t="shared" si="11"/>
        <v>-39761.517395248775</v>
      </c>
      <c r="O112" s="41"/>
      <c r="P112" s="41"/>
      <c r="Q112" s="41"/>
      <c r="R112" s="57"/>
      <c r="S112" s="57"/>
      <c r="T112" s="41"/>
      <c r="U112" s="41"/>
    </row>
    <row r="113" spans="1:21" ht="12" customHeight="1">
      <c r="A113" s="116">
        <f t="shared" si="0"/>
        <v>1.737800828749156</v>
      </c>
      <c r="B113" s="117">
        <f t="shared" si="12"/>
        <v>10.918924634001206</v>
      </c>
      <c r="C113" s="49">
        <f t="shared" si="1"/>
        <v>27.60425557914585</v>
      </c>
      <c r="D113" s="118">
        <f t="shared" si="2"/>
        <v>-0.01876832327234497</v>
      </c>
      <c r="E113" s="49">
        <f t="shared" si="3"/>
        <v>55.17855812388267</v>
      </c>
      <c r="F113" s="49">
        <f t="shared" si="4"/>
        <v>90.20400397676197</v>
      </c>
      <c r="G113" s="118">
        <f t="shared" si="5"/>
        <v>82.78281370302852</v>
      </c>
      <c r="H113" s="118">
        <f t="shared" si="6"/>
        <v>90.18523565348963</v>
      </c>
      <c r="I113" s="118">
        <f t="shared" si="13"/>
        <v>57.60000000000055</v>
      </c>
      <c r="J113" s="54">
        <f t="shared" si="7"/>
        <v>10000000</v>
      </c>
      <c r="K113" s="54">
        <f t="shared" si="8"/>
        <v>10000000</v>
      </c>
      <c r="L113" s="49" t="e">
        <f t="shared" si="9"/>
        <v>#DIV/0!</v>
      </c>
      <c r="M113" s="57">
        <f t="shared" si="10"/>
        <v>251.74814344107904</v>
      </c>
      <c r="N113" s="41">
        <f t="shared" si="11"/>
        <v>-39761.3214912544</v>
      </c>
      <c r="O113" s="41"/>
      <c r="P113" s="41"/>
      <c r="Q113" s="41"/>
      <c r="R113" s="57"/>
      <c r="S113" s="57"/>
      <c r="T113" s="41"/>
      <c r="U113" s="41"/>
    </row>
    <row r="114" spans="1:21" ht="12" customHeight="1">
      <c r="A114" s="116">
        <f t="shared" si="0"/>
        <v>1.7782794100386974</v>
      </c>
      <c r="B114" s="117">
        <f t="shared" si="12"/>
        <v>11.173259061215127</v>
      </c>
      <c r="C114" s="49">
        <f t="shared" si="1"/>
        <v>27.60425702811151</v>
      </c>
      <c r="D114" s="118">
        <f t="shared" si="2"/>
        <v>-0.019205497265732757</v>
      </c>
      <c r="E114" s="49">
        <f t="shared" si="3"/>
        <v>54.978559477556736</v>
      </c>
      <c r="F114" s="49">
        <f t="shared" si="4"/>
        <v>90.20875582873312</v>
      </c>
      <c r="G114" s="118">
        <f t="shared" si="5"/>
        <v>82.58281650566825</v>
      </c>
      <c r="H114" s="118">
        <f t="shared" si="6"/>
        <v>90.18955033146739</v>
      </c>
      <c r="I114" s="118">
        <f t="shared" si="13"/>
        <v>57.50000000000055</v>
      </c>
      <c r="J114" s="54">
        <f t="shared" si="7"/>
        <v>10000000</v>
      </c>
      <c r="K114" s="54">
        <f t="shared" si="8"/>
        <v>10000000</v>
      </c>
      <c r="L114" s="49" t="e">
        <f t="shared" si="9"/>
        <v>#DIV/0!</v>
      </c>
      <c r="M114" s="57">
        <f t="shared" si="10"/>
        <v>251.3481253469406</v>
      </c>
      <c r="N114" s="41">
        <f t="shared" si="11"/>
        <v>-39761.12102566465</v>
      </c>
      <c r="O114" s="41"/>
      <c r="P114" s="41"/>
      <c r="Q114" s="41"/>
      <c r="R114" s="57"/>
      <c r="S114" s="57"/>
      <c r="T114" s="41"/>
      <c r="U114" s="41"/>
    </row>
    <row r="115" spans="1:21" ht="12" customHeight="1">
      <c r="A115" s="116">
        <f t="shared" si="0"/>
        <v>1.8197008586097554</v>
      </c>
      <c r="B115" s="117">
        <f t="shared" si="12"/>
        <v>11.433517698278893</v>
      </c>
      <c r="C115" s="49">
        <f t="shared" si="1"/>
        <v>27.604258545365195</v>
      </c>
      <c r="D115" s="118">
        <f t="shared" si="2"/>
        <v>-0.01965285460592025</v>
      </c>
      <c r="E115" s="49">
        <f t="shared" si="3"/>
        <v>54.77856089502728</v>
      </c>
      <c r="F115" s="49">
        <f t="shared" si="4"/>
        <v>90.21361836476274</v>
      </c>
      <c r="G115" s="118">
        <f t="shared" si="5"/>
        <v>82.38281944039248</v>
      </c>
      <c r="H115" s="118">
        <f t="shared" si="6"/>
        <v>90.19396551015681</v>
      </c>
      <c r="I115" s="118">
        <f t="shared" si="13"/>
        <v>57.400000000000546</v>
      </c>
      <c r="J115" s="54">
        <f t="shared" si="7"/>
        <v>10000000</v>
      </c>
      <c r="K115" s="54">
        <f t="shared" si="8"/>
        <v>10000000</v>
      </c>
      <c r="L115" s="49" t="e">
        <f t="shared" si="9"/>
        <v>#DIV/0!</v>
      </c>
      <c r="M115" s="57">
        <f t="shared" si="10"/>
        <v>250.9481068313126</v>
      </c>
      <c r="N115" s="41">
        <f t="shared" si="11"/>
        <v>-39760.915892301644</v>
      </c>
      <c r="O115" s="41"/>
      <c r="P115" s="41"/>
      <c r="Q115" s="41"/>
      <c r="R115" s="57"/>
      <c r="S115" s="57"/>
      <c r="T115" s="41"/>
      <c r="U115" s="41"/>
    </row>
    <row r="116" spans="1:21" ht="12" customHeight="1">
      <c r="A116" s="116">
        <f t="shared" si="0"/>
        <v>1.8620871366626333</v>
      </c>
      <c r="B116" s="117">
        <f t="shared" si="12"/>
        <v>11.699838537766764</v>
      </c>
      <c r="C116" s="49">
        <f t="shared" si="1"/>
        <v>27.60426013412504</v>
      </c>
      <c r="D116" s="118">
        <f t="shared" si="2"/>
        <v>-0.02011063251186021</v>
      </c>
      <c r="E116" s="49">
        <f t="shared" si="3"/>
        <v>54.578562379300905</v>
      </c>
      <c r="F116" s="49">
        <f t="shared" si="4"/>
        <v>90.21859416295712</v>
      </c>
      <c r="G116" s="118">
        <f t="shared" si="5"/>
        <v>82.18282251342595</v>
      </c>
      <c r="H116" s="118">
        <f t="shared" si="6"/>
        <v>90.19848353044526</v>
      </c>
      <c r="I116" s="118">
        <f t="shared" si="13"/>
        <v>57.300000000000544</v>
      </c>
      <c r="J116" s="54">
        <f t="shared" si="7"/>
        <v>10000000</v>
      </c>
      <c r="K116" s="54">
        <f t="shared" si="8"/>
        <v>10000000</v>
      </c>
      <c r="L116" s="49" t="e">
        <f t="shared" si="9"/>
        <v>#DIV/0!</v>
      </c>
      <c r="M116" s="57">
        <f t="shared" si="10"/>
        <v>250.5480878843761</v>
      </c>
      <c r="N116" s="41">
        <f t="shared" si="11"/>
        <v>-39760.705982517524</v>
      </c>
      <c r="O116" s="41"/>
      <c r="P116" s="41"/>
      <c r="Q116" s="41"/>
      <c r="R116" s="57"/>
      <c r="S116" s="57"/>
      <c r="T116" s="41"/>
      <c r="U116" s="41"/>
    </row>
    <row r="117" spans="1:21" ht="12" customHeight="1">
      <c r="A117" s="116">
        <f t="shared" si="0"/>
        <v>1.9054607179630108</v>
      </c>
      <c r="B117" s="117">
        <f t="shared" si="12"/>
        <v>11.972362786513054</v>
      </c>
      <c r="C117" s="49">
        <f t="shared" si="1"/>
        <v>27.604261797761133</v>
      </c>
      <c r="D117" s="118">
        <f t="shared" si="2"/>
        <v>-0.020579073729355198</v>
      </c>
      <c r="E117" s="49">
        <f t="shared" si="3"/>
        <v>54.378563933525925</v>
      </c>
      <c r="F117" s="49">
        <f t="shared" si="4"/>
        <v>90.22368586147017</v>
      </c>
      <c r="G117" s="118">
        <f t="shared" si="5"/>
        <v>81.98282573128705</v>
      </c>
      <c r="H117" s="118">
        <f t="shared" si="6"/>
        <v>90.20310678774082</v>
      </c>
      <c r="I117" s="118">
        <f t="shared" si="13"/>
        <v>57.20000000000054</v>
      </c>
      <c r="J117" s="54">
        <f t="shared" si="7"/>
        <v>10000000</v>
      </c>
      <c r="K117" s="54">
        <f t="shared" si="8"/>
        <v>10000000</v>
      </c>
      <c r="L117" s="49" t="e">
        <f t="shared" si="9"/>
        <v>#DIV/0!</v>
      </c>
      <c r="M117" s="57">
        <f t="shared" si="10"/>
        <v>250.1480684960836</v>
      </c>
      <c r="N117" s="41">
        <f t="shared" si="11"/>
        <v>-39760.49118513762</v>
      </c>
      <c r="O117" s="41"/>
      <c r="P117" s="41"/>
      <c r="Q117" s="41"/>
      <c r="R117" s="57"/>
      <c r="S117" s="57"/>
      <c r="T117" s="41"/>
      <c r="U117" s="41"/>
    </row>
    <row r="118" spans="1:21" ht="12" customHeight="1">
      <c r="A118" s="116">
        <f t="shared" si="0"/>
        <v>1.9498445997578024</v>
      </c>
      <c r="B118" s="117">
        <f t="shared" si="12"/>
        <v>12.251234940481686</v>
      </c>
      <c r="C118" s="49">
        <f t="shared" si="1"/>
        <v>27.604263539802304</v>
      </c>
      <c r="D118" s="118">
        <f t="shared" si="2"/>
        <v>-0.021058426659889235</v>
      </c>
      <c r="E118" s="49">
        <f t="shared" si="3"/>
        <v>54.17856556099903</v>
      </c>
      <c r="F118" s="49">
        <f t="shared" si="4"/>
        <v>90.22889615990208</v>
      </c>
      <c r="G118" s="118">
        <f t="shared" si="5"/>
        <v>81.78282910080134</v>
      </c>
      <c r="H118" s="118">
        <f t="shared" si="6"/>
        <v>90.20783773324219</v>
      </c>
      <c r="I118" s="118">
        <f t="shared" si="13"/>
        <v>57.10000000000054</v>
      </c>
      <c r="J118" s="54">
        <f t="shared" si="7"/>
        <v>10000000</v>
      </c>
      <c r="K118" s="54">
        <f t="shared" si="8"/>
        <v>10000000</v>
      </c>
      <c r="L118" s="49" t="e">
        <f t="shared" si="9"/>
        <v>#DIV/0!</v>
      </c>
      <c r="M118" s="57">
        <f t="shared" si="10"/>
        <v>249.74804865615334</v>
      </c>
      <c r="N118" s="41">
        <f t="shared" si="11"/>
        <v>-39760.271386401415</v>
      </c>
      <c r="O118" s="41"/>
      <c r="P118" s="41"/>
      <c r="Q118" s="41"/>
      <c r="R118" s="57"/>
      <c r="S118" s="57"/>
      <c r="T118" s="41"/>
      <c r="U118" s="41"/>
    </row>
    <row r="119" spans="1:21" ht="12" customHeight="1">
      <c r="A119" s="116">
        <f t="shared" si="0"/>
        <v>1.99526231496863</v>
      </c>
      <c r="B119" s="117">
        <f t="shared" si="12"/>
        <v>12.536602861380024</v>
      </c>
      <c r="C119" s="49">
        <f t="shared" si="1"/>
        <v>27.60426536394371</v>
      </c>
      <c r="D119" s="118">
        <f t="shared" si="2"/>
        <v>-0.021548945492465558</v>
      </c>
      <c r="E119" s="49">
        <f t="shared" si="3"/>
        <v>53.97856726517225</v>
      </c>
      <c r="F119" s="49">
        <f t="shared" si="4"/>
        <v>90.23422782073006</v>
      </c>
      <c r="G119" s="118">
        <f t="shared" si="5"/>
        <v>81.58283262911596</v>
      </c>
      <c r="H119" s="118">
        <f t="shared" si="6"/>
        <v>90.21267887523759</v>
      </c>
      <c r="I119" s="118">
        <f t="shared" si="13"/>
        <v>57.00000000000054</v>
      </c>
      <c r="J119" s="54">
        <f t="shared" si="7"/>
        <v>10000000</v>
      </c>
      <c r="K119" s="54">
        <f t="shared" si="8"/>
        <v>10000000</v>
      </c>
      <c r="L119" s="49" t="e">
        <f t="shared" si="9"/>
        <v>#DIV/0!</v>
      </c>
      <c r="M119" s="57">
        <f t="shared" si="10"/>
        <v>249.34802835406404</v>
      </c>
      <c r="N119" s="41">
        <f t="shared" si="11"/>
        <v>-39760.04646990279</v>
      </c>
      <c r="O119" s="41"/>
      <c r="P119" s="41"/>
      <c r="Q119" s="41"/>
      <c r="R119" s="57"/>
      <c r="S119" s="57"/>
      <c r="T119" s="41"/>
      <c r="U119" s="41"/>
    </row>
    <row r="120" spans="1:21" ht="12" customHeight="1">
      <c r="A120" s="116">
        <f t="shared" si="0"/>
        <v>2.041737944669277</v>
      </c>
      <c r="B120" s="117">
        <f t="shared" si="12"/>
        <v>12.828617855057049</v>
      </c>
      <c r="C120" s="49">
        <f t="shared" si="1"/>
        <v>27.604267274054692</v>
      </c>
      <c r="D120" s="118">
        <f t="shared" si="2"/>
        <v>-0.02205089033852292</v>
      </c>
      <c r="E120" s="49">
        <f t="shared" si="3"/>
        <v>53.77856904966028</v>
      </c>
      <c r="F120" s="49">
        <f t="shared" si="4"/>
        <v>90.23968367077269</v>
      </c>
      <c r="G120" s="118">
        <f t="shared" si="5"/>
        <v>81.38283632371497</v>
      </c>
      <c r="H120" s="118">
        <f t="shared" si="6"/>
        <v>90.21763278043417</v>
      </c>
      <c r="I120" s="118">
        <f t="shared" si="13"/>
        <v>56.90000000000054</v>
      </c>
      <c r="J120" s="54">
        <f t="shared" si="7"/>
        <v>10000000</v>
      </c>
      <c r="K120" s="54">
        <f t="shared" si="8"/>
        <v>10000000</v>
      </c>
      <c r="L120" s="49" t="e">
        <f t="shared" si="9"/>
        <v>#DIV/0!</v>
      </c>
      <c r="M120" s="57">
        <f t="shared" si="10"/>
        <v>248.94800757904946</v>
      </c>
      <c r="N120" s="41">
        <f t="shared" si="11"/>
        <v>-39759.81631652823</v>
      </c>
      <c r="O120" s="41"/>
      <c r="P120" s="41"/>
      <c r="Q120" s="41"/>
      <c r="R120" s="57"/>
      <c r="S120" s="57"/>
      <c r="T120" s="41"/>
      <c r="U120" s="41"/>
    </row>
    <row r="121" spans="1:21" ht="12" customHeight="1">
      <c r="A121" s="116">
        <f t="shared" si="0"/>
        <v>2.0892961308537803</v>
      </c>
      <c r="B121" s="117">
        <f t="shared" si="12"/>
        <v>13.12743475172763</v>
      </c>
      <c r="C121" s="49">
        <f t="shared" si="1"/>
        <v>27.604269274186805</v>
      </c>
      <c r="D121" s="118">
        <f t="shared" si="2"/>
        <v>-0.022564527370002897</v>
      </c>
      <c r="E121" s="49">
        <f t="shared" si="3"/>
        <v>53.57857091824832</v>
      </c>
      <c r="F121" s="49">
        <f t="shared" si="4"/>
        <v>90.24526660268837</v>
      </c>
      <c r="G121" s="118">
        <f t="shared" si="5"/>
        <v>81.18284019243512</v>
      </c>
      <c r="H121" s="118">
        <f t="shared" si="6"/>
        <v>90.22270207531837</v>
      </c>
      <c r="I121" s="118">
        <f t="shared" si="13"/>
        <v>56.80000000000054</v>
      </c>
      <c r="J121" s="54">
        <f t="shared" si="7"/>
        <v>10000000</v>
      </c>
      <c r="K121" s="54">
        <f t="shared" si="8"/>
        <v>10000000</v>
      </c>
      <c r="L121" s="49" t="e">
        <f t="shared" si="9"/>
        <v>#DIV/0!</v>
      </c>
      <c r="M121" s="57">
        <f t="shared" si="10"/>
        <v>248.54798632009235</v>
      </c>
      <c r="N121" s="41">
        <f t="shared" si="11"/>
        <v>-39759.58080439437</v>
      </c>
      <c r="O121" s="41"/>
      <c r="P121" s="41"/>
      <c r="Q121" s="41"/>
      <c r="R121" s="57"/>
      <c r="S121" s="57"/>
      <c r="T121" s="41"/>
      <c r="U121" s="41"/>
    </row>
    <row r="122" spans="1:21" ht="12" customHeight="1">
      <c r="A122" s="116">
        <f t="shared" si="0"/>
        <v>2.13796208950197</v>
      </c>
      <c r="B122" s="117">
        <f t="shared" si="12"/>
        <v>13.433211988065747</v>
      </c>
      <c r="C122" s="49">
        <f t="shared" si="1"/>
        <v>27.604271368582797</v>
      </c>
      <c r="D122" s="118">
        <f t="shared" si="2"/>
        <v>-0.023090128960639708</v>
      </c>
      <c r="E122" s="49">
        <f t="shared" si="3"/>
        <v>53.37857287489968</v>
      </c>
      <c r="F122" s="49">
        <f t="shared" si="4"/>
        <v>90.25097957650833</v>
      </c>
      <c r="G122" s="118">
        <f t="shared" si="5"/>
        <v>80.98284424348248</v>
      </c>
      <c r="H122" s="118">
        <f t="shared" si="6"/>
        <v>90.22788944754768</v>
      </c>
      <c r="I122" s="118">
        <f t="shared" si="13"/>
        <v>56.700000000000536</v>
      </c>
      <c r="J122" s="54">
        <f t="shared" si="7"/>
        <v>10000000</v>
      </c>
      <c r="K122" s="54">
        <f t="shared" si="8"/>
        <v>10000000</v>
      </c>
      <c r="L122" s="49" t="e">
        <f t="shared" si="9"/>
        <v>#DIV/0!</v>
      </c>
      <c r="M122" s="57">
        <f t="shared" si="10"/>
        <v>248.14796456591876</v>
      </c>
      <c r="N122" s="41">
        <f t="shared" si="11"/>
        <v>-39759.33980878331</v>
      </c>
      <c r="O122" s="41"/>
      <c r="P122" s="41"/>
      <c r="Q122" s="41"/>
      <c r="R122" s="57"/>
      <c r="S122" s="57"/>
      <c r="T122" s="41"/>
      <c r="U122" s="41"/>
    </row>
    <row r="123" spans="1:21" ht="12" customHeight="1">
      <c r="A123" s="116">
        <f t="shared" si="0"/>
        <v>2.1877616239492834</v>
      </c>
      <c r="B123" s="117">
        <f t="shared" si="12"/>
        <v>13.746111691209489</v>
      </c>
      <c r="C123" s="49">
        <f t="shared" si="1"/>
        <v>27.604273561685094</v>
      </c>
      <c r="D123" s="118">
        <f t="shared" si="2"/>
        <v>-0.023627973830552006</v>
      </c>
      <c r="E123" s="49">
        <f t="shared" si="3"/>
        <v>53.178574923764764</v>
      </c>
      <c r="F123" s="49">
        <f t="shared" si="4"/>
        <v>90.25682562120568</v>
      </c>
      <c r="G123" s="118">
        <f t="shared" si="5"/>
        <v>80.78284848544986</v>
      </c>
      <c r="H123" s="118">
        <f t="shared" si="6"/>
        <v>90.23319764737512</v>
      </c>
      <c r="I123" s="118">
        <f t="shared" si="13"/>
        <v>56.600000000000534</v>
      </c>
      <c r="J123" s="54">
        <f t="shared" si="7"/>
        <v>10000000</v>
      </c>
      <c r="K123" s="54">
        <f t="shared" si="8"/>
        <v>10000000</v>
      </c>
      <c r="L123" s="49" t="e">
        <f t="shared" si="9"/>
        <v>#DIV/0!</v>
      </c>
      <c r="M123" s="57">
        <f t="shared" si="10"/>
        <v>247.7479423049922</v>
      </c>
      <c r="N123" s="41">
        <f t="shared" si="11"/>
        <v>-39759.093202077114</v>
      </c>
      <c r="O123" s="41"/>
      <c r="P123" s="41"/>
      <c r="Q123" s="41"/>
      <c r="R123" s="57"/>
      <c r="S123" s="57"/>
      <c r="T123" s="41"/>
      <c r="U123" s="41"/>
    </row>
    <row r="124" spans="1:21" ht="12" customHeight="1">
      <c r="A124" s="116">
        <f t="shared" si="0"/>
        <v>2.238721138568063</v>
      </c>
      <c r="B124" s="117">
        <f t="shared" si="12"/>
        <v>14.06629976472321</v>
      </c>
      <c r="C124" s="49">
        <f t="shared" si="1"/>
        <v>27.604275858145645</v>
      </c>
      <c r="D124" s="118">
        <f t="shared" si="2"/>
        <v>-0.024178347194210234</v>
      </c>
      <c r="E124" s="49">
        <f t="shared" si="3"/>
        <v>52.97857706918939</v>
      </c>
      <c r="F124" s="49">
        <f t="shared" si="4"/>
        <v>90.26280783630082</v>
      </c>
      <c r="G124" s="118">
        <f t="shared" si="5"/>
        <v>80.58285292733504</v>
      </c>
      <c r="H124" s="118">
        <f t="shared" si="6"/>
        <v>90.23862948910661</v>
      </c>
      <c r="I124" s="118">
        <f t="shared" si="13"/>
        <v>56.50000000000053</v>
      </c>
      <c r="J124" s="54">
        <f t="shared" si="7"/>
        <v>10000000</v>
      </c>
      <c r="K124" s="54">
        <f t="shared" si="8"/>
        <v>10000000</v>
      </c>
      <c r="L124" s="49" t="e">
        <f t="shared" si="9"/>
        <v>#DIV/0!</v>
      </c>
      <c r="M124" s="57">
        <f t="shared" si="10"/>
        <v>247.34791952550722</v>
      </c>
      <c r="N124" s="41">
        <f t="shared" si="11"/>
        <v>-39758.840853690286</v>
      </c>
      <c r="O124" s="41"/>
      <c r="P124" s="41"/>
      <c r="Q124" s="41"/>
      <c r="R124" s="57"/>
      <c r="S124" s="57"/>
      <c r="T124" s="41"/>
      <c r="U124" s="41"/>
    </row>
    <row r="125" spans="1:21" ht="12" customHeight="1">
      <c r="A125" s="116">
        <f t="shared" si="0"/>
        <v>2.2908676527674934</v>
      </c>
      <c r="B125" s="117">
        <f t="shared" si="12"/>
        <v>14.393945976561701</v>
      </c>
      <c r="C125" s="49">
        <f t="shared" si="1"/>
        <v>27.604278262835752</v>
      </c>
      <c r="D125" s="118">
        <f t="shared" si="2"/>
        <v>-0.02474154091186216</v>
      </c>
      <c r="E125" s="49">
        <f t="shared" si="3"/>
        <v>52.77857931572412</v>
      </c>
      <c r="F125" s="49">
        <f t="shared" si="4"/>
        <v>90.26892939350422</v>
      </c>
      <c r="G125" s="118">
        <f t="shared" si="5"/>
        <v>80.38285757855988</v>
      </c>
      <c r="H125" s="118">
        <f t="shared" si="6"/>
        <v>90.24418785259236</v>
      </c>
      <c r="I125" s="118">
        <f t="shared" si="13"/>
        <v>56.40000000000053</v>
      </c>
      <c r="J125" s="54">
        <f t="shared" si="7"/>
        <v>10000000</v>
      </c>
      <c r="K125" s="54">
        <f t="shared" si="8"/>
        <v>10000000</v>
      </c>
      <c r="L125" s="49" t="e">
        <f t="shared" si="9"/>
        <v>#DIV/0!</v>
      </c>
      <c r="M125" s="57">
        <f t="shared" si="10"/>
        <v>246.94789621538345</v>
      </c>
      <c r="N125" s="41">
        <f t="shared" si="11"/>
        <v>-39758.58263000097</v>
      </c>
      <c r="O125" s="41"/>
      <c r="P125" s="41"/>
      <c r="Q125" s="41"/>
      <c r="R125" s="57"/>
      <c r="S125" s="57"/>
      <c r="T125" s="41"/>
      <c r="U125" s="41"/>
    </row>
    <row r="126" spans="1:21" ht="12" customHeight="1">
      <c r="A126" s="116">
        <f t="shared" si="0"/>
        <v>2.344228815319635</v>
      </c>
      <c r="B126" s="117">
        <f t="shared" si="12"/>
        <v>14.729224049083339</v>
      </c>
      <c r="C126" s="49">
        <f t="shared" si="1"/>
        <v>27.604280780856012</v>
      </c>
      <c r="D126" s="118">
        <f t="shared" si="2"/>
        <v>-0.025317853644496038</v>
      </c>
      <c r="E126" s="49">
        <f t="shared" si="3"/>
        <v>52.57858166813421</v>
      </c>
      <c r="F126" s="49">
        <f t="shared" si="4"/>
        <v>90.27519353839737</v>
      </c>
      <c r="G126" s="118">
        <f t="shared" si="5"/>
        <v>80.18286244899022</v>
      </c>
      <c r="H126" s="118">
        <f t="shared" si="6"/>
        <v>90.24987568475288</v>
      </c>
      <c r="I126" s="118">
        <f t="shared" si="13"/>
        <v>56.30000000000053</v>
      </c>
      <c r="J126" s="54">
        <f t="shared" si="7"/>
        <v>10000000</v>
      </c>
      <c r="K126" s="54">
        <f t="shared" si="8"/>
        <v>10000000</v>
      </c>
      <c r="L126" s="49" t="e">
        <f t="shared" si="9"/>
        <v>#DIV/0!</v>
      </c>
      <c r="M126" s="57">
        <f t="shared" si="10"/>
        <v>246.54787236225903</v>
      </c>
      <c r="N126" s="41">
        <f t="shared" si="11"/>
        <v>-39758.318394280504</v>
      </c>
      <c r="O126" s="41"/>
      <c r="P126" s="41"/>
      <c r="Q126" s="41"/>
      <c r="R126" s="57"/>
      <c r="S126" s="57"/>
      <c r="T126" s="41"/>
      <c r="U126" s="41"/>
    </row>
    <row r="127" spans="1:21" ht="12" customHeight="1">
      <c r="A127" s="116">
        <f t="shared" si="0"/>
        <v>2.3988329190192004</v>
      </c>
      <c r="B127" s="117">
        <f t="shared" si="12"/>
        <v>15.072311751160157</v>
      </c>
      <c r="C127" s="49">
        <f t="shared" si="1"/>
        <v>27.604283417547695</v>
      </c>
      <c r="D127" s="118">
        <f t="shared" si="2"/>
        <v>-0.025907591012424038</v>
      </c>
      <c r="E127" s="49">
        <f t="shared" si="3"/>
        <v>52.37858413140927</v>
      </c>
      <c r="F127" s="49">
        <f t="shared" si="4"/>
        <v>90.28160359215305</v>
      </c>
      <c r="G127" s="118">
        <f t="shared" si="5"/>
        <v>79.98286754895696</v>
      </c>
      <c r="H127" s="118">
        <f t="shared" si="6"/>
        <v>90.25569600114062</v>
      </c>
      <c r="I127" s="118">
        <f t="shared" si="13"/>
        <v>56.20000000000053</v>
      </c>
      <c r="J127" s="54">
        <f t="shared" si="7"/>
        <v>10000000</v>
      </c>
      <c r="K127" s="54">
        <f t="shared" si="8"/>
        <v>10000000</v>
      </c>
      <c r="L127" s="49" t="e">
        <f t="shared" si="9"/>
        <v>#DIV/0!</v>
      </c>
      <c r="M127" s="57">
        <f t="shared" si="10"/>
        <v>246.147847953484</v>
      </c>
      <c r="N127" s="41">
        <f t="shared" si="11"/>
        <v>-39758.04800662126</v>
      </c>
      <c r="O127" s="41"/>
      <c r="P127" s="41"/>
      <c r="Q127" s="41"/>
      <c r="R127" s="57"/>
      <c r="S127" s="57"/>
      <c r="T127" s="41"/>
      <c r="U127" s="41"/>
    </row>
    <row r="128" spans="1:21" ht="12" customHeight="1">
      <c r="A128" s="116">
        <f t="shared" si="0"/>
        <v>2.4547089156847326</v>
      </c>
      <c r="B128" s="117">
        <f t="shared" si="12"/>
        <v>15.423390992433045</v>
      </c>
      <c r="C128" s="49">
        <f t="shared" si="1"/>
        <v>27.604286178503767</v>
      </c>
      <c r="D128" s="118">
        <f t="shared" si="2"/>
        <v>-0.026511065757573234</v>
      </c>
      <c r="E128" s="49">
        <f t="shared" si="3"/>
        <v>52.17858671077417</v>
      </c>
      <c r="F128" s="49">
        <f t="shared" si="4"/>
        <v>90.28816295329533</v>
      </c>
      <c r="G128" s="118">
        <f t="shared" si="5"/>
        <v>79.78287288927794</v>
      </c>
      <c r="H128" s="118">
        <f t="shared" si="6"/>
        <v>90.26165188753775</v>
      </c>
      <c r="I128" s="118">
        <f t="shared" si="13"/>
        <v>56.10000000000053</v>
      </c>
      <c r="J128" s="54">
        <f t="shared" si="7"/>
        <v>10000000</v>
      </c>
      <c r="K128" s="54">
        <f t="shared" si="8"/>
        <v>10000000</v>
      </c>
      <c r="L128" s="49" t="e">
        <f t="shared" si="9"/>
        <v>#DIV/0!</v>
      </c>
      <c r="M128" s="57">
        <f t="shared" si="10"/>
        <v>245.74782297611375</v>
      </c>
      <c r="N128" s="41">
        <f t="shared" si="11"/>
        <v>-39757.771323862864</v>
      </c>
      <c r="O128" s="41"/>
      <c r="P128" s="41"/>
      <c r="Q128" s="41"/>
      <c r="R128" s="57"/>
      <c r="S128" s="57"/>
      <c r="T128" s="41"/>
      <c r="U128" s="41"/>
    </row>
    <row r="129" spans="1:21" ht="12" customHeight="1">
      <c r="A129" s="116">
        <f t="shared" si="0"/>
        <v>2.511886431509274</v>
      </c>
      <c r="B129" s="117">
        <f t="shared" si="12"/>
        <v>15.782647919762834</v>
      </c>
      <c r="C129" s="49">
        <f t="shared" si="1"/>
        <v>27.604289069580446</v>
      </c>
      <c r="D129" s="118">
        <f t="shared" si="2"/>
        <v>-0.027128597909571287</v>
      </c>
      <c r="E129" s="49">
        <f t="shared" si="3"/>
        <v>51.97858941169996</v>
      </c>
      <c r="F129" s="49">
        <f t="shared" si="4"/>
        <v>90.29487509950087</v>
      </c>
      <c r="G129" s="118">
        <f t="shared" si="5"/>
        <v>79.5828784812804</v>
      </c>
      <c r="H129" s="118">
        <f t="shared" si="6"/>
        <v>90.2677465015913</v>
      </c>
      <c r="I129" s="118">
        <f t="shared" si="13"/>
        <v>56.000000000000526</v>
      </c>
      <c r="J129" s="54">
        <f t="shared" si="7"/>
        <v>10000000</v>
      </c>
      <c r="K129" s="54">
        <f t="shared" si="8"/>
        <v>10000000</v>
      </c>
      <c r="L129" s="49" t="e">
        <f t="shared" si="9"/>
        <v>#DIV/0!</v>
      </c>
      <c r="M129" s="57">
        <f t="shared" si="10"/>
        <v>245.3477974169021</v>
      </c>
      <c r="N129" s="41">
        <f t="shared" si="11"/>
        <v>-39757.488199516694</v>
      </c>
      <c r="O129" s="41"/>
      <c r="P129" s="41"/>
      <c r="Q129" s="41"/>
      <c r="R129" s="57"/>
      <c r="S129" s="57"/>
      <c r="T129" s="41"/>
      <c r="U129" s="41"/>
    </row>
    <row r="130" spans="1:21" ht="12" customHeight="1">
      <c r="A130" s="116">
        <f t="shared" si="0"/>
        <v>2.570395782768555</v>
      </c>
      <c r="B130" s="117">
        <f t="shared" si="12"/>
        <v>16.150273015927755</v>
      </c>
      <c r="C130" s="49">
        <f t="shared" si="1"/>
        <v>27.60429209691043</v>
      </c>
      <c r="D130" s="118">
        <f t="shared" si="2"/>
        <v>-0.027760514955710663</v>
      </c>
      <c r="E130" s="49">
        <f t="shared" si="3"/>
        <v>51.77859223991553</v>
      </c>
      <c r="F130" s="49">
        <f t="shared" si="4"/>
        <v>90.30174358944184</v>
      </c>
      <c r="G130" s="118">
        <f t="shared" si="5"/>
        <v>79.38288433682597</v>
      </c>
      <c r="H130" s="118">
        <f t="shared" si="6"/>
        <v>90.27398307448613</v>
      </c>
      <c r="I130" s="118">
        <f t="shared" si="13"/>
        <v>55.900000000000524</v>
      </c>
      <c r="J130" s="54">
        <f t="shared" si="7"/>
        <v>10000000</v>
      </c>
      <c r="K130" s="54">
        <f t="shared" si="8"/>
        <v>10000000</v>
      </c>
      <c r="L130" s="49" t="e">
        <f t="shared" si="9"/>
        <v>#DIV/0!</v>
      </c>
      <c r="M130" s="57">
        <f t="shared" si="10"/>
        <v>244.94777126229394</v>
      </c>
      <c r="N130" s="41">
        <f t="shared" si="11"/>
        <v>-39757.19848368894</v>
      </c>
      <c r="O130" s="41"/>
      <c r="P130" s="41"/>
      <c r="Q130" s="41"/>
      <c r="R130" s="57"/>
      <c r="S130" s="57"/>
      <c r="T130" s="41"/>
      <c r="U130" s="41"/>
    </row>
    <row r="131" spans="1:21" ht="12" customHeight="1">
      <c r="A131" s="116">
        <f t="shared" si="0"/>
        <v>2.630267991895064</v>
      </c>
      <c r="B131" s="117">
        <f t="shared" si="12"/>
        <v>16.526461200619824</v>
      </c>
      <c r="C131" s="49">
        <f t="shared" si="1"/>
        <v>27.604295266915155</v>
      </c>
      <c r="D131" s="118">
        <f t="shared" si="2"/>
        <v>-0.028407152014892807</v>
      </c>
      <c r="E131" s="49">
        <f t="shared" si="3"/>
        <v>51.57859520141983</v>
      </c>
      <c r="F131" s="49">
        <f t="shared" si="4"/>
        <v>90.30877206467184</v>
      </c>
      <c r="G131" s="118">
        <f t="shared" si="5"/>
        <v>79.18289046833499</v>
      </c>
      <c r="H131" s="118">
        <f t="shared" si="6"/>
        <v>90.28036491265695</v>
      </c>
      <c r="I131" s="118">
        <f t="shared" si="13"/>
        <v>55.80000000000052</v>
      </c>
      <c r="J131" s="54">
        <f t="shared" si="7"/>
        <v>10000000</v>
      </c>
      <c r="K131" s="54">
        <f t="shared" si="8"/>
        <v>10000000</v>
      </c>
      <c r="L131" s="49" t="e">
        <f t="shared" si="9"/>
        <v>#DIV/0!</v>
      </c>
      <c r="M131" s="57">
        <f t="shared" si="10"/>
        <v>244.54774449841875</v>
      </c>
      <c r="N131" s="41">
        <f t="shared" si="11"/>
        <v>-39756.902023001094</v>
      </c>
      <c r="O131" s="41"/>
      <c r="P131" s="41"/>
      <c r="Q131" s="41"/>
      <c r="R131" s="57"/>
      <c r="S131" s="57"/>
      <c r="T131" s="41"/>
      <c r="U131" s="41"/>
    </row>
    <row r="132" spans="1:21" ht="12" customHeight="1">
      <c r="A132" s="116">
        <f t="shared" si="0"/>
        <v>2.6915348039265945</v>
      </c>
      <c r="B132" s="117">
        <f t="shared" si="12"/>
        <v>16.911411933794067</v>
      </c>
      <c r="C132" s="49">
        <f t="shared" si="1"/>
        <v>27.60429858631882</v>
      </c>
      <c r="D132" s="118">
        <f t="shared" si="2"/>
        <v>-0.0290688520156366</v>
      </c>
      <c r="E132" s="49">
        <f t="shared" si="3"/>
        <v>51.37859830249447</v>
      </c>
      <c r="F132" s="49">
        <f t="shared" si="4"/>
        <v>90.31596425155574</v>
      </c>
      <c r="G132" s="118">
        <f t="shared" si="5"/>
        <v>78.98289688881329</v>
      </c>
      <c r="H132" s="118">
        <f t="shared" si="6"/>
        <v>90.2868953995401</v>
      </c>
      <c r="I132" s="118">
        <f t="shared" si="13"/>
        <v>55.70000000000052</v>
      </c>
      <c r="J132" s="54">
        <f t="shared" si="7"/>
        <v>10000000</v>
      </c>
      <c r="K132" s="54">
        <f t="shared" si="8"/>
        <v>10000000</v>
      </c>
      <c r="L132" s="49" t="e">
        <f t="shared" si="9"/>
        <v>#DIV/0!</v>
      </c>
      <c r="M132" s="57">
        <f t="shared" si="10"/>
        <v>244.1477171110825</v>
      </c>
      <c r="N132" s="41">
        <f t="shared" si="11"/>
        <v>-39756.59866050956</v>
      </c>
      <c r="O132" s="41"/>
      <c r="P132" s="41"/>
      <c r="Q132" s="41"/>
      <c r="R132" s="57"/>
      <c r="S132" s="57"/>
      <c r="T132" s="41"/>
      <c r="U132" s="41"/>
    </row>
    <row r="133" spans="1:21" ht="12" customHeight="1">
      <c r="A133" s="116">
        <f t="shared" si="0"/>
        <v>2.7542287033378368</v>
      </c>
      <c r="B133" s="117">
        <f t="shared" si="12"/>
        <v>17.30532932142458</v>
      </c>
      <c r="C133" s="49">
        <f t="shared" si="1"/>
        <v>27.604302062162386</v>
      </c>
      <c r="D133" s="118">
        <f t="shared" si="2"/>
        <v>-0.029745965878252505</v>
      </c>
      <c r="E133" s="49">
        <f t="shared" si="3"/>
        <v>51.17860154971705</v>
      </c>
      <c r="F133" s="49">
        <f t="shared" si="4"/>
        <v>90.3233239632444</v>
      </c>
      <c r="G133" s="118">
        <f t="shared" si="5"/>
        <v>78.78290361187943</v>
      </c>
      <c r="H133" s="118">
        <f t="shared" si="6"/>
        <v>90.29357799736616</v>
      </c>
      <c r="I133" s="118">
        <f t="shared" si="13"/>
        <v>55.60000000000052</v>
      </c>
      <c r="J133" s="54">
        <f t="shared" si="7"/>
        <v>10000000</v>
      </c>
      <c r="K133" s="54">
        <f t="shared" si="8"/>
        <v>10000000</v>
      </c>
      <c r="L133" s="49" t="e">
        <f t="shared" si="9"/>
        <v>#DIV/0!</v>
      </c>
      <c r="M133" s="57">
        <f t="shared" si="10"/>
        <v>243.74768908576067</v>
      </c>
      <c r="N133" s="41">
        <f t="shared" si="11"/>
        <v>-39756.28823562278</v>
      </c>
      <c r="O133" s="41"/>
      <c r="P133" s="41"/>
      <c r="Q133" s="41"/>
      <c r="R133" s="57"/>
      <c r="S133" s="57"/>
      <c r="T133" s="41"/>
      <c r="U133" s="41"/>
    </row>
    <row r="134" spans="1:21" ht="12" customHeight="1">
      <c r="A134" s="116">
        <f t="shared" si="0"/>
        <v>2.818382931264115</v>
      </c>
      <c r="B134" s="117">
        <f t="shared" si="12"/>
        <v>17.70842222372442</v>
      </c>
      <c r="C134" s="49">
        <f t="shared" si="1"/>
        <v>27.60430570181896</v>
      </c>
      <c r="D134" s="118">
        <f t="shared" si="2"/>
        <v>-0.030438852701277844</v>
      </c>
      <c r="E134" s="49">
        <f t="shared" si="3"/>
        <v>50.9786049499752</v>
      </c>
      <c r="F134" s="49">
        <f t="shared" si="4"/>
        <v>90.33085510169524</v>
      </c>
      <c r="G134" s="118">
        <f t="shared" si="5"/>
        <v>78.58291065179415</v>
      </c>
      <c r="H134" s="118">
        <f t="shared" si="6"/>
        <v>90.30041624899395</v>
      </c>
      <c r="I134" s="118">
        <f t="shared" si="13"/>
        <v>55.50000000000052</v>
      </c>
      <c r="J134" s="54">
        <f t="shared" si="7"/>
        <v>10000000</v>
      </c>
      <c r="K134" s="54">
        <f t="shared" si="8"/>
        <v>10000000</v>
      </c>
      <c r="L134" s="49" t="e">
        <f t="shared" si="9"/>
        <v>#DIV/0!</v>
      </c>
      <c r="M134" s="57">
        <f t="shared" si="10"/>
        <v>243.34766040759004</v>
      </c>
      <c r="N134" s="41">
        <f t="shared" si="11"/>
        <v>-39755.97058401662</v>
      </c>
      <c r="O134" s="41"/>
      <c r="P134" s="41"/>
      <c r="Q134" s="41"/>
      <c r="R134" s="57"/>
      <c r="S134" s="57"/>
      <c r="T134" s="41"/>
      <c r="U134" s="41"/>
    </row>
    <row r="135" spans="1:21" ht="12" customHeight="1">
      <c r="A135" s="116">
        <f t="shared" si="0"/>
        <v>2.8840315031262636</v>
      </c>
      <c r="B135" s="117">
        <f t="shared" si="12"/>
        <v>18.120904365885995</v>
      </c>
      <c r="C135" s="49">
        <f t="shared" si="1"/>
        <v>27.604309513008744</v>
      </c>
      <c r="D135" s="118">
        <f t="shared" si="2"/>
        <v>-0.031147879952277018</v>
      </c>
      <c r="E135" s="49">
        <f t="shared" si="3"/>
        <v>50.778608510481156</v>
      </c>
      <c r="F135" s="49">
        <f t="shared" si="4"/>
        <v>90.33856165973975</v>
      </c>
      <c r="G135" s="118">
        <f t="shared" si="5"/>
        <v>78.3829180234899</v>
      </c>
      <c r="H135" s="118">
        <f t="shared" si="6"/>
        <v>90.30741377978748</v>
      </c>
      <c r="I135" s="118">
        <f t="shared" si="13"/>
        <v>55.40000000000052</v>
      </c>
      <c r="J135" s="54">
        <f t="shared" si="7"/>
        <v>10000000</v>
      </c>
      <c r="K135" s="54">
        <f t="shared" si="8"/>
        <v>10000000</v>
      </c>
      <c r="L135" s="49" t="e">
        <f t="shared" si="9"/>
        <v>#DIV/0!</v>
      </c>
      <c r="M135" s="57">
        <f t="shared" si="10"/>
        <v>242.94763106136128</v>
      </c>
      <c r="N135" s="41">
        <f t="shared" si="11"/>
        <v>-39755.64553754783</v>
      </c>
      <c r="O135" s="41"/>
      <c r="P135" s="41"/>
      <c r="Q135" s="41"/>
      <c r="R135" s="57"/>
      <c r="S135" s="57"/>
      <c r="T135" s="41"/>
      <c r="U135" s="41"/>
    </row>
    <row r="136" spans="1:21" ht="12" customHeight="1">
      <c r="A136" s="116">
        <f t="shared" si="0"/>
        <v>2.951209226666034</v>
      </c>
      <c r="B136" s="117">
        <f t="shared" si="12"/>
        <v>18.542994451400855</v>
      </c>
      <c r="C136" s="49">
        <f t="shared" si="1"/>
        <v>27.60431350381618</v>
      </c>
      <c r="D136" s="118">
        <f t="shared" si="2"/>
        <v>-0.03187342366310456</v>
      </c>
      <c r="E136" s="49">
        <f t="shared" si="3"/>
        <v>50.57861223878702</v>
      </c>
      <c r="F136" s="49">
        <f t="shared" si="4"/>
        <v>90.34644772319953</v>
      </c>
      <c r="G136" s="118">
        <f t="shared" si="5"/>
        <v>78.1829257426032</v>
      </c>
      <c r="H136" s="118">
        <f t="shared" si="6"/>
        <v>90.31457429953643</v>
      </c>
      <c r="I136" s="118">
        <f t="shared" si="13"/>
        <v>55.300000000000516</v>
      </c>
      <c r="J136" s="54">
        <f t="shared" si="7"/>
        <v>10000000</v>
      </c>
      <c r="K136" s="54">
        <f t="shared" si="8"/>
        <v>10000000</v>
      </c>
      <c r="L136" s="49" t="e">
        <f t="shared" si="9"/>
        <v>#DIV/0!</v>
      </c>
      <c r="M136" s="57">
        <f t="shared" si="10"/>
        <v>242.5476010315106</v>
      </c>
      <c r="N136" s="41">
        <f t="shared" si="11"/>
        <v>-39755.31292416546</v>
      </c>
      <c r="O136" s="41"/>
      <c r="P136" s="41"/>
      <c r="Q136" s="41"/>
      <c r="R136" s="57"/>
      <c r="S136" s="57"/>
      <c r="T136" s="41"/>
      <c r="U136" s="41"/>
    </row>
    <row r="137" spans="1:21" ht="12" customHeight="1">
      <c r="A137" s="116">
        <f t="shared" si="0"/>
        <v>3.0199517204016613</v>
      </c>
      <c r="B137" s="117">
        <f t="shared" si="12"/>
        <v>18.974916278019432</v>
      </c>
      <c r="C137" s="49">
        <f t="shared" si="1"/>
        <v>27.60431768270641</v>
      </c>
      <c r="D137" s="118">
        <f t="shared" si="2"/>
        <v>-0.03261586862974369</v>
      </c>
      <c r="E137" s="49">
        <f t="shared" si="3"/>
        <v>50.37861614280081</v>
      </c>
      <c r="F137" s="49">
        <f t="shared" si="4"/>
        <v>90.35451747305096</v>
      </c>
      <c r="G137" s="118">
        <f t="shared" si="5"/>
        <v>77.98293382550722</v>
      </c>
      <c r="H137" s="118">
        <f t="shared" si="6"/>
        <v>90.32190160442121</v>
      </c>
      <c r="I137" s="118">
        <f t="shared" si="13"/>
        <v>55.200000000000514</v>
      </c>
      <c r="J137" s="54">
        <f t="shared" si="7"/>
        <v>10000000</v>
      </c>
      <c r="K137" s="54">
        <f t="shared" si="8"/>
        <v>10000000</v>
      </c>
      <c r="L137" s="49" t="e">
        <f t="shared" si="9"/>
        <v>#DIV/0!</v>
      </c>
      <c r="M137" s="57">
        <f t="shared" si="10"/>
        <v>242.1475703021115</v>
      </c>
      <c r="N137" s="41">
        <f t="shared" si="11"/>
        <v>-39754.97256782037</v>
      </c>
      <c r="O137" s="41"/>
      <c r="P137" s="41"/>
      <c r="Q137" s="41"/>
      <c r="R137" s="57"/>
      <c r="S137" s="57"/>
      <c r="T137" s="41"/>
      <c r="U137" s="41"/>
    </row>
    <row r="138" spans="1:21" ht="12" customHeight="1">
      <c r="A138" s="116">
        <f t="shared" si="0"/>
        <v>3.0902954325132255</v>
      </c>
      <c r="B138" s="117">
        <f t="shared" si="12"/>
        <v>19.416898856411283</v>
      </c>
      <c r="C138" s="49">
        <f t="shared" si="1"/>
        <v>27.604322058543737</v>
      </c>
      <c r="D138" s="118">
        <f t="shared" si="2"/>
        <v>-0.03337560861682035</v>
      </c>
      <c r="E138" s="49">
        <f t="shared" si="3"/>
        <v>50.17862023080322</v>
      </c>
      <c r="F138" s="49">
        <f t="shared" si="4"/>
        <v>90.3627751876406</v>
      </c>
      <c r="G138" s="118">
        <f t="shared" si="5"/>
        <v>77.78294228934695</v>
      </c>
      <c r="H138" s="118">
        <f t="shared" si="6"/>
        <v>90.32939957902377</v>
      </c>
      <c r="I138" s="118">
        <f t="shared" si="13"/>
        <v>55.10000000000051</v>
      </c>
      <c r="J138" s="54">
        <f t="shared" si="7"/>
        <v>10000000</v>
      </c>
      <c r="K138" s="54">
        <f t="shared" si="8"/>
        <v>10000000</v>
      </c>
      <c r="L138" s="49" t="e">
        <f t="shared" si="9"/>
        <v>#DIV/0!</v>
      </c>
      <c r="M138" s="57">
        <f t="shared" si="10"/>
        <v>241.74753885686653</v>
      </c>
      <c r="N138" s="41">
        <f t="shared" si="11"/>
        <v>-39754.62428837239</v>
      </c>
      <c r="O138" s="41"/>
      <c r="P138" s="41"/>
      <c r="Q138" s="41"/>
      <c r="R138" s="57"/>
      <c r="S138" s="57"/>
      <c r="T138" s="41"/>
      <c r="U138" s="41"/>
    </row>
    <row r="139" spans="1:21" ht="12" customHeight="1">
      <c r="A139" s="116">
        <f t="shared" si="0"/>
        <v>3.1622776601680043</v>
      </c>
      <c r="B139" s="117">
        <f t="shared" si="12"/>
        <v>19.869176531589844</v>
      </c>
      <c r="C139" s="49">
        <f t="shared" si="1"/>
        <v>27.60432664061019</v>
      </c>
      <c r="D139" s="118">
        <f t="shared" si="2"/>
        <v>-0.03415304656691121</v>
      </c>
      <c r="E139" s="49">
        <f t="shared" si="3"/>
        <v>49.978624511465185</v>
      </c>
      <c r="F139" s="49">
        <f t="shared" si="4"/>
        <v>90.37122524495192</v>
      </c>
      <c r="G139" s="118">
        <f t="shared" si="5"/>
        <v>77.58295115207537</v>
      </c>
      <c r="H139" s="118">
        <f t="shared" si="6"/>
        <v>90.337072198385</v>
      </c>
      <c r="I139" s="118">
        <f t="shared" si="13"/>
        <v>55.00000000000051</v>
      </c>
      <c r="J139" s="54">
        <f t="shared" si="7"/>
        <v>10000000</v>
      </c>
      <c r="K139" s="54">
        <f t="shared" si="8"/>
        <v>10000000</v>
      </c>
      <c r="L139" s="49" t="e">
        <f t="shared" si="9"/>
        <v>#DIV/0!</v>
      </c>
      <c r="M139" s="57">
        <f t="shared" si="10"/>
        <v>241.34750667909827</v>
      </c>
      <c r="N139" s="41">
        <f t="shared" si="11"/>
        <v>-39754.267901495514</v>
      </c>
      <c r="O139" s="41"/>
      <c r="P139" s="41"/>
      <c r="Q139" s="41"/>
      <c r="R139" s="57"/>
      <c r="S139" s="57"/>
      <c r="T139" s="41"/>
      <c r="U139" s="41"/>
    </row>
    <row r="140" spans="1:21" ht="12" customHeight="1">
      <c r="A140" s="116">
        <f t="shared" si="0"/>
        <v>3.235936569295904</v>
      </c>
      <c r="B140" s="117">
        <f t="shared" si="12"/>
        <v>20.33198910716514</v>
      </c>
      <c r="C140" s="49">
        <f t="shared" si="1"/>
        <v>27.604331438625312</v>
      </c>
      <c r="D140" s="118">
        <f t="shared" si="2"/>
        <v>-0.034948594814753806</v>
      </c>
      <c r="E140" s="49">
        <f t="shared" si="3"/>
        <v>49.77862899386626</v>
      </c>
      <c r="F140" s="49">
        <f t="shared" si="4"/>
        <v>90.37987212492493</v>
      </c>
      <c r="G140" s="118">
        <f t="shared" si="5"/>
        <v>77.38296043249157</v>
      </c>
      <c r="H140" s="118">
        <f t="shared" si="6"/>
        <v>90.34492353011018</v>
      </c>
      <c r="I140" s="118">
        <f t="shared" si="13"/>
        <v>54.90000000000051</v>
      </c>
      <c r="J140" s="54">
        <f t="shared" si="7"/>
        <v>10000000</v>
      </c>
      <c r="K140" s="54">
        <f t="shared" si="8"/>
        <v>10000000</v>
      </c>
      <c r="L140" s="49" t="e">
        <f t="shared" si="9"/>
        <v>#DIV/0!</v>
      </c>
      <c r="M140" s="57">
        <f t="shared" si="10"/>
        <v>240.9474737517408</v>
      </c>
      <c r="N140" s="41">
        <f t="shared" si="11"/>
        <v>-39753.903218580956</v>
      </c>
      <c r="O140" s="41"/>
      <c r="P140" s="41"/>
      <c r="Q140" s="41"/>
      <c r="R140" s="57"/>
      <c r="S140" s="57"/>
      <c r="T140" s="41"/>
      <c r="U140" s="41"/>
    </row>
    <row r="141" spans="1:21" ht="12" customHeight="1">
      <c r="A141" s="116">
        <f t="shared" si="0"/>
        <v>3.3113112148255217</v>
      </c>
      <c r="B141" s="117">
        <f t="shared" si="12"/>
        <v>20.805581972490703</v>
      </c>
      <c r="C141" s="49">
        <f t="shared" si="1"/>
        <v>27.604336462766614</v>
      </c>
      <c r="D141" s="118">
        <f t="shared" si="2"/>
        <v>-0.03576267530647775</v>
      </c>
      <c r="E141" s="49">
        <f t="shared" si="3"/>
        <v>49.57863368751394</v>
      </c>
      <c r="F141" s="49">
        <f t="shared" si="4"/>
        <v>90.38872041182951</v>
      </c>
      <c r="G141" s="118">
        <f t="shared" si="5"/>
        <v>77.18297015028055</v>
      </c>
      <c r="H141" s="118">
        <f t="shared" si="6"/>
        <v>90.35295773652304</v>
      </c>
      <c r="I141" s="118">
        <f t="shared" si="13"/>
        <v>54.80000000000051</v>
      </c>
      <c r="J141" s="54">
        <f t="shared" si="7"/>
        <v>10000000</v>
      </c>
      <c r="K141" s="54">
        <f t="shared" si="8"/>
        <v>10000000</v>
      </c>
      <c r="L141" s="49" t="e">
        <f t="shared" si="9"/>
        <v>#DIV/0!</v>
      </c>
      <c r="M141" s="57">
        <f t="shared" si="10"/>
        <v>240.5474400573306</v>
      </c>
      <c r="N141" s="41">
        <f t="shared" si="11"/>
        <v>-39753.53004663792</v>
      </c>
      <c r="O141" s="41"/>
      <c r="P141" s="41"/>
      <c r="Q141" s="41"/>
      <c r="R141" s="57"/>
      <c r="S141" s="57"/>
      <c r="T141" s="41"/>
      <c r="U141" s="41"/>
    </row>
    <row r="142" spans="1:21" ht="12" customHeight="1">
      <c r="A142" s="116">
        <f t="shared" si="0"/>
        <v>3.3884415613916326</v>
      </c>
      <c r="B142" s="117">
        <f t="shared" si="12"/>
        <v>21.29020623277256</v>
      </c>
      <c r="C142" s="49">
        <f t="shared" si="1"/>
        <v>27.604341723691416</v>
      </c>
      <c r="D142" s="118">
        <f t="shared" si="2"/>
        <v>-0.036595719823974714</v>
      </c>
      <c r="E142" s="49">
        <f t="shared" si="3"/>
        <v>49.37863860236366</v>
      </c>
      <c r="F142" s="49">
        <f t="shared" si="4"/>
        <v>90.39777479669415</v>
      </c>
      <c r="G142" s="118">
        <f t="shared" si="5"/>
        <v>76.98298032605507</v>
      </c>
      <c r="H142" s="118">
        <f t="shared" si="6"/>
        <v>90.36117907687017</v>
      </c>
      <c r="I142" s="118">
        <f t="shared" si="13"/>
        <v>54.70000000000051</v>
      </c>
      <c r="J142" s="54">
        <f t="shared" si="7"/>
        <v>10000000</v>
      </c>
      <c r="K142" s="54">
        <f t="shared" si="8"/>
        <v>10000000</v>
      </c>
      <c r="L142" s="49" t="e">
        <f t="shared" si="9"/>
        <v>#DIV/0!</v>
      </c>
      <c r="M142" s="57">
        <f t="shared" si="10"/>
        <v>240.147405577997</v>
      </c>
      <c r="N142" s="41">
        <f t="shared" si="11"/>
        <v>-39753.14818819184</v>
      </c>
      <c r="O142" s="41"/>
      <c r="P142" s="41"/>
      <c r="Q142" s="41"/>
      <c r="R142" s="57"/>
      <c r="S142" s="57"/>
      <c r="T142" s="41"/>
      <c r="U142" s="41"/>
    </row>
    <row r="143" spans="1:21" ht="12" customHeight="1">
      <c r="A143" s="116">
        <f t="shared" si="0"/>
        <v>3.4673685045249125</v>
      </c>
      <c r="B143" s="117">
        <f t="shared" si="12"/>
        <v>21.786118842208186</v>
      </c>
      <c r="C143" s="49">
        <f t="shared" si="1"/>
        <v>27.604347232559206</v>
      </c>
      <c r="D143" s="118">
        <f t="shared" si="2"/>
        <v>-0.037448170214530285</v>
      </c>
      <c r="E143" s="49">
        <f t="shared" si="3"/>
        <v>49.17864374884015</v>
      </c>
      <c r="F143" s="49">
        <f t="shared" si="4"/>
        <v>90.40704007979097</v>
      </c>
      <c r="G143" s="118">
        <f t="shared" si="5"/>
        <v>76.78299098139937</v>
      </c>
      <c r="H143" s="118">
        <f t="shared" si="6"/>
        <v>90.36959190957644</v>
      </c>
      <c r="I143" s="118">
        <f t="shared" si="13"/>
        <v>54.600000000000506</v>
      </c>
      <c r="J143" s="54">
        <f t="shared" si="7"/>
        <v>10000000</v>
      </c>
      <c r="K143" s="54">
        <f t="shared" si="8"/>
        <v>10000000</v>
      </c>
      <c r="L143" s="49" t="e">
        <f t="shared" si="9"/>
        <v>#DIV/0!</v>
      </c>
      <c r="M143" s="57">
        <f t="shared" si="10"/>
        <v>239.74737029545315</v>
      </c>
      <c r="N143" s="41">
        <f t="shared" si="11"/>
        <v>-39752.75744118076</v>
      </c>
      <c r="O143" s="41"/>
      <c r="P143" s="41"/>
      <c r="Q143" s="41"/>
      <c r="R143" s="57"/>
      <c r="S143" s="57"/>
      <c r="T143" s="41"/>
      <c r="U143" s="41"/>
    </row>
    <row r="144" spans="1:21" ht="12" customHeight="1">
      <c r="A144" s="116">
        <f t="shared" si="0"/>
        <v>3.54813389233534</v>
      </c>
      <c r="B144" s="117">
        <f t="shared" si="12"/>
        <v>22.293582740227322</v>
      </c>
      <c r="C144" s="49">
        <f t="shared" si="1"/>
        <v>27.60435300105556</v>
      </c>
      <c r="D144" s="118">
        <f t="shared" si="2"/>
        <v>-0.03832047862584222</v>
      </c>
      <c r="E144" s="49">
        <f t="shared" si="3"/>
        <v>48.97864913785938</v>
      </c>
      <c r="F144" s="49">
        <f t="shared" si="4"/>
        <v>90.41652117317864</v>
      </c>
      <c r="G144" s="118">
        <f t="shared" si="5"/>
        <v>76.58300213891494</v>
      </c>
      <c r="H144" s="118">
        <f t="shared" si="6"/>
        <v>90.37820069455279</v>
      </c>
      <c r="I144" s="118">
        <f t="shared" si="13"/>
        <v>54.500000000000504</v>
      </c>
      <c r="J144" s="54">
        <f t="shared" si="7"/>
        <v>10000000</v>
      </c>
      <c r="K144" s="54">
        <f t="shared" si="8"/>
        <v>10000000</v>
      </c>
      <c r="L144" s="49" t="e">
        <f t="shared" si="9"/>
        <v>#DIV/0!</v>
      </c>
      <c r="M144" s="57">
        <f t="shared" si="10"/>
        <v>239.34733419098592</v>
      </c>
      <c r="N144" s="41">
        <f t="shared" si="11"/>
        <v>-39752.35759884889</v>
      </c>
      <c r="O144" s="41"/>
      <c r="P144" s="41"/>
      <c r="Q144" s="41"/>
      <c r="R144" s="57"/>
      <c r="S144" s="57"/>
      <c r="T144" s="41"/>
      <c r="U144" s="41"/>
    </row>
    <row r="145" spans="1:21" ht="12" customHeight="1">
      <c r="A145" s="116">
        <f t="shared" si="0"/>
        <v>3.630780547700594</v>
      </c>
      <c r="B145" s="117">
        <f t="shared" si="12"/>
        <v>22.81286699090582</v>
      </c>
      <c r="C145" s="49">
        <f t="shared" si="1"/>
        <v>27.604359041416803</v>
      </c>
      <c r="D145" s="118">
        <f t="shared" si="2"/>
        <v>-0.03921310774655366</v>
      </c>
      <c r="E145" s="49">
        <f t="shared" si="3"/>
        <v>48.778654780851596</v>
      </c>
      <c r="F145" s="49">
        <f t="shared" si="4"/>
        <v>90.42622310330427</v>
      </c>
      <c r="G145" s="118">
        <f t="shared" si="5"/>
        <v>76.3830138222684</v>
      </c>
      <c r="H145" s="118">
        <f t="shared" si="6"/>
        <v>90.38700999555772</v>
      </c>
      <c r="I145" s="118">
        <f t="shared" si="13"/>
        <v>54.4000000000005</v>
      </c>
      <c r="J145" s="54">
        <f t="shared" si="7"/>
        <v>10000000</v>
      </c>
      <c r="K145" s="54">
        <f t="shared" si="8"/>
        <v>10000000</v>
      </c>
      <c r="L145" s="49" t="e">
        <f t="shared" si="9"/>
        <v>#DIV/0!</v>
      </c>
      <c r="M145" s="57">
        <f t="shared" si="10"/>
        <v>238.94729724544607</v>
      </c>
      <c r="N145" s="41">
        <f t="shared" si="11"/>
        <v>-39751.94844963789</v>
      </c>
      <c r="O145" s="41"/>
      <c r="P145" s="41"/>
      <c r="Q145" s="41"/>
      <c r="R145" s="57"/>
      <c r="S145" s="57"/>
      <c r="T145" s="41"/>
      <c r="U145" s="41"/>
    </row>
    <row r="146" spans="1:21" ht="12" customHeight="1">
      <c r="A146" s="116">
        <f t="shared" si="0"/>
        <v>3.715352290971295</v>
      </c>
      <c r="B146" s="117">
        <f t="shared" si="12"/>
        <v>23.344246925626855</v>
      </c>
      <c r="C146" s="49">
        <f t="shared" si="1"/>
        <v>27.604365366455728</v>
      </c>
      <c r="D146" s="118">
        <f t="shared" si="2"/>
        <v>-0.04012653105243285</v>
      </c>
      <c r="E146" s="49">
        <f t="shared" si="3"/>
        <v>48.578660689785934</v>
      </c>
      <c r="F146" s="49">
        <f t="shared" si="4"/>
        <v>90.43615101366593</v>
      </c>
      <c r="G146" s="118">
        <f t="shared" si="5"/>
        <v>76.18302605624166</v>
      </c>
      <c r="H146" s="118">
        <f t="shared" si="6"/>
        <v>90.3960244826135</v>
      </c>
      <c r="I146" s="118">
        <f t="shared" si="13"/>
        <v>54.3000000000005</v>
      </c>
      <c r="J146" s="54">
        <f t="shared" si="7"/>
        <v>10000000</v>
      </c>
      <c r="K146" s="54">
        <f t="shared" si="8"/>
        <v>10000000</v>
      </c>
      <c r="L146" s="49" t="e">
        <f t="shared" si="9"/>
        <v>#DIV/0!</v>
      </c>
      <c r="M146" s="57">
        <f t="shared" si="10"/>
        <v>238.54725943923827</v>
      </c>
      <c r="N146" s="41">
        <f t="shared" si="11"/>
        <v>-39751.529777075724</v>
      </c>
      <c r="O146" s="41"/>
      <c r="P146" s="41"/>
      <c r="Q146" s="41"/>
      <c r="R146" s="57"/>
      <c r="S146" s="57"/>
      <c r="T146" s="41"/>
      <c r="U146" s="41"/>
    </row>
    <row r="147" spans="1:21" ht="12" customHeight="1">
      <c r="A147" s="116">
        <f t="shared" si="0"/>
        <v>3.801893963205177</v>
      </c>
      <c r="B147" s="117">
        <f t="shared" si="12"/>
        <v>23.888004289065535</v>
      </c>
      <c r="C147" s="49">
        <f t="shared" si="1"/>
        <v>27.604371989589357</v>
      </c>
      <c r="D147" s="118">
        <f t="shared" si="2"/>
        <v>-0.04106123305833074</v>
      </c>
      <c r="E147" s="49">
        <f t="shared" si="3"/>
        <v>48.37866687719546</v>
      </c>
      <c r="F147" s="49">
        <f t="shared" si="4"/>
        <v>90.44631016753699</v>
      </c>
      <c r="G147" s="118">
        <f t="shared" si="5"/>
        <v>75.98303886678481</v>
      </c>
      <c r="H147" s="118">
        <f t="shared" si="6"/>
        <v>90.40524893447866</v>
      </c>
      <c r="I147" s="118">
        <f t="shared" si="13"/>
        <v>54.2000000000005</v>
      </c>
      <c r="J147" s="54">
        <f t="shared" si="7"/>
        <v>10000000</v>
      </c>
      <c r="K147" s="54">
        <f t="shared" si="8"/>
        <v>10000000</v>
      </c>
      <c r="L147" s="49" t="e">
        <f t="shared" si="9"/>
        <v>#DIV/0!</v>
      </c>
      <c r="M147" s="57">
        <f t="shared" si="10"/>
        <v>238.14722075231037</v>
      </c>
      <c r="N147" s="41">
        <f t="shared" si="11"/>
        <v>-39751.10135966283</v>
      </c>
      <c r="O147" s="41"/>
      <c r="P147" s="41"/>
      <c r="Q147" s="41"/>
      <c r="R147" s="57"/>
      <c r="S147" s="57"/>
      <c r="T147" s="41"/>
      <c r="U147" s="41"/>
    </row>
    <row r="148" spans="1:21" ht="12" customHeight="1">
      <c r="A148" s="116">
        <f t="shared" si="0"/>
        <v>3.890451449942359</v>
      </c>
      <c r="B148" s="117">
        <f t="shared" si="12"/>
        <v>24.44442738857335</v>
      </c>
      <c r="C148" s="49">
        <f t="shared" si="1"/>
        <v>27.604378924866847</v>
      </c>
      <c r="D148" s="118">
        <f t="shared" si="2"/>
        <v>-0.042017709576061886</v>
      </c>
      <c r="E148" s="49">
        <f t="shared" si="3"/>
        <v>48.17867335620391</v>
      </c>
      <c r="F148" s="49">
        <f t="shared" si="4"/>
        <v>90.4567059507536</v>
      </c>
      <c r="G148" s="118">
        <f t="shared" si="5"/>
        <v>75.78305228107075</v>
      </c>
      <c r="H148" s="118">
        <f t="shared" si="6"/>
        <v>90.41468824117754</v>
      </c>
      <c r="I148" s="118">
        <f t="shared" si="13"/>
        <v>54.1000000000005</v>
      </c>
      <c r="J148" s="54">
        <f t="shared" si="7"/>
        <v>10000000</v>
      </c>
      <c r="K148" s="54">
        <f t="shared" si="8"/>
        <v>10000000</v>
      </c>
      <c r="L148" s="49" t="e">
        <f t="shared" si="9"/>
        <v>#DIV/0!</v>
      </c>
      <c r="M148" s="57">
        <f t="shared" si="10"/>
        <v>237.74718116414317</v>
      </c>
      <c r="N148" s="41">
        <f t="shared" si="11"/>
        <v>-39750.662970755606</v>
      </c>
      <c r="O148" s="41"/>
      <c r="P148" s="41"/>
      <c r="Q148" s="41"/>
      <c r="R148" s="57"/>
      <c r="S148" s="57"/>
      <c r="T148" s="41"/>
      <c r="U148" s="41"/>
    </row>
    <row r="149" spans="1:21" ht="12" customHeight="1">
      <c r="A149" s="116">
        <f t="shared" si="0"/>
        <v>3.981071705534513</v>
      </c>
      <c r="B149" s="117">
        <f t="shared" si="12"/>
        <v>25.013811247042828</v>
      </c>
      <c r="C149" s="49">
        <f t="shared" si="1"/>
        <v>27.60438618699961</v>
      </c>
      <c r="D149" s="118">
        <f t="shared" si="2"/>
        <v>-0.04299646797834125</v>
      </c>
      <c r="E149" s="49">
        <f t="shared" si="3"/>
        <v>47.97868014055339</v>
      </c>
      <c r="F149" s="49">
        <f t="shared" si="4"/>
        <v>90.46734387456726</v>
      </c>
      <c r="G149" s="118">
        <f t="shared" si="5"/>
        <v>75.583066327553</v>
      </c>
      <c r="H149" s="118">
        <f t="shared" si="6"/>
        <v>90.42434740658892</v>
      </c>
      <c r="I149" s="118">
        <f t="shared" si="13"/>
        <v>54.0000000000005</v>
      </c>
      <c r="J149" s="54">
        <f t="shared" si="7"/>
        <v>10000000</v>
      </c>
      <c r="K149" s="54">
        <f t="shared" si="8"/>
        <v>10000000</v>
      </c>
      <c r="L149" s="49" t="e">
        <f t="shared" si="9"/>
        <v>#DIV/0!</v>
      </c>
      <c r="M149" s="57">
        <f t="shared" si="10"/>
        <v>237.34714065373907</v>
      </c>
      <c r="N149" s="41">
        <f t="shared" si="11"/>
        <v>-39750.21437844747</v>
      </c>
      <c r="O149" s="41"/>
      <c r="P149" s="41"/>
      <c r="Q149" s="41"/>
      <c r="R149" s="57"/>
      <c r="S149" s="57"/>
      <c r="T149" s="41"/>
      <c r="U149" s="41"/>
    </row>
    <row r="150" spans="1:21" ht="12" customHeight="1">
      <c r="A150" s="116">
        <f t="shared" si="0"/>
        <v>4.073802778040664</v>
      </c>
      <c r="B150" s="117">
        <f t="shared" si="12"/>
        <v>25.596457759332477</v>
      </c>
      <c r="C150" s="49">
        <f t="shared" si="1"/>
        <v>27.604393791392358</v>
      </c>
      <c r="D150" s="118">
        <f t="shared" si="2"/>
        <v>-0.043998027468928745</v>
      </c>
      <c r="E150" s="49">
        <f t="shared" si="3"/>
        <v>47.77868724463377</v>
      </c>
      <c r="F150" s="49">
        <f t="shared" si="4"/>
        <v>90.47822957856334</v>
      </c>
      <c r="G150" s="118">
        <f t="shared" si="5"/>
        <v>75.38308103602613</v>
      </c>
      <c r="H150" s="118">
        <f t="shared" si="6"/>
        <v>90.43423155109441</v>
      </c>
      <c r="I150" s="118">
        <f t="shared" si="13"/>
        <v>53.900000000000496</v>
      </c>
      <c r="J150" s="54">
        <f t="shared" si="7"/>
        <v>10000000</v>
      </c>
      <c r="K150" s="54">
        <f t="shared" si="8"/>
        <v>10000000</v>
      </c>
      <c r="L150" s="49" t="e">
        <f t="shared" si="9"/>
        <v>#DIV/0!</v>
      </c>
      <c r="M150" s="57">
        <f t="shared" si="10"/>
        <v>236.94709919961124</v>
      </c>
      <c r="N150" s="41">
        <f t="shared" si="11"/>
        <v>-39749.75534544697</v>
      </c>
      <c r="O150" s="41"/>
      <c r="P150" s="41"/>
      <c r="Q150" s="41"/>
      <c r="R150" s="57"/>
      <c r="S150" s="57"/>
      <c r="T150" s="41"/>
      <c r="U150" s="41"/>
    </row>
    <row r="151" spans="1:21" ht="12" customHeight="1">
      <c r="A151" s="116">
        <f t="shared" si="0"/>
        <v>4.168693834702878</v>
      </c>
      <c r="B151" s="117">
        <f t="shared" si="12"/>
        <v>26.19267585233525</v>
      </c>
      <c r="C151" s="49">
        <f t="shared" si="1"/>
        <v>27.604401754176</v>
      </c>
      <c r="D151" s="118">
        <f t="shared" si="2"/>
        <v>-0.04502291935912464</v>
      </c>
      <c r="E151" s="49">
        <f t="shared" si="3"/>
        <v>47.57869468351288</v>
      </c>
      <c r="F151" s="49">
        <f t="shared" si="4"/>
        <v>90.48936883364757</v>
      </c>
      <c r="G151" s="118">
        <f t="shared" si="5"/>
        <v>75.18309643768887</v>
      </c>
      <c r="H151" s="118">
        <f t="shared" si="6"/>
        <v>90.44434591428845</v>
      </c>
      <c r="I151" s="118">
        <f t="shared" si="13"/>
        <v>53.800000000000495</v>
      </c>
      <c r="J151" s="54">
        <f t="shared" si="7"/>
        <v>10000000</v>
      </c>
      <c r="K151" s="54">
        <f t="shared" si="8"/>
        <v>10000000</v>
      </c>
      <c r="L151" s="49" t="e">
        <f t="shared" si="9"/>
        <v>#DIV/0!</v>
      </c>
      <c r="M151" s="57">
        <f t="shared" si="10"/>
        <v>236.5470567797721</v>
      </c>
      <c r="N151" s="41">
        <f t="shared" si="11"/>
        <v>-39749.28562895308</v>
      </c>
      <c r="O151" s="41"/>
      <c r="P151" s="41"/>
      <c r="Q151" s="41"/>
      <c r="R151" s="57"/>
      <c r="S151" s="57"/>
      <c r="T151" s="41"/>
      <c r="U151" s="41"/>
    </row>
    <row r="152" spans="1:21" ht="12" customHeight="1">
      <c r="A152" s="116">
        <f t="shared" si="0"/>
        <v>4.265795188015446</v>
      </c>
      <c r="B152" s="117">
        <f t="shared" si="12"/>
        <v>26.80278164877603</v>
      </c>
      <c r="C152" s="49">
        <f t="shared" si="1"/>
        <v>27.60441009224166</v>
      </c>
      <c r="D152" s="118">
        <f t="shared" si="2"/>
        <v>-0.046071687350774354</v>
      </c>
      <c r="E152" s="49">
        <f t="shared" si="3"/>
        <v>47.378702472968726</v>
      </c>
      <c r="F152" s="49">
        <f t="shared" si="4"/>
        <v>90.50076754510187</v>
      </c>
      <c r="G152" s="118">
        <f t="shared" si="5"/>
        <v>74.98311256521039</v>
      </c>
      <c r="H152" s="118">
        <f t="shared" si="6"/>
        <v>90.45469585775109</v>
      </c>
      <c r="I152" s="118">
        <f t="shared" si="13"/>
        <v>53.70000000000049</v>
      </c>
      <c r="J152" s="54">
        <f t="shared" si="7"/>
        <v>10000000</v>
      </c>
      <c r="K152" s="54">
        <f t="shared" si="8"/>
        <v>10000000</v>
      </c>
      <c r="L152" s="49" t="e">
        <f t="shared" si="9"/>
        <v>#DIV/0!</v>
      </c>
      <c r="M152" s="57">
        <f t="shared" si="10"/>
        <v>236.14701337172167</v>
      </c>
      <c r="N152" s="41">
        <f t="shared" si="11"/>
        <v>-39748.80498052777</v>
      </c>
      <c r="O152" s="41"/>
      <c r="P152" s="41"/>
      <c r="Q152" s="41"/>
      <c r="R152" s="57"/>
      <c r="S152" s="57"/>
      <c r="T152" s="41"/>
      <c r="U152" s="41"/>
    </row>
    <row r="153" spans="1:21" ht="12" customHeight="1">
      <c r="A153" s="116">
        <f aca="true" t="shared" si="14" ref="A153:A216">Fsw*10/10^(finc/10)</f>
        <v>4.365158322401165</v>
      </c>
      <c r="B153" s="117">
        <f t="shared" si="12"/>
        <v>27.427098634823693</v>
      </c>
      <c r="C153" s="49">
        <f aca="true" t="shared" si="15" ref="C153:C216">20*LOG(Vin/Vref*IMABS(IMDIV(COMPLEX(1,w/wz),COMPLEX(1-(w^2)*L*Cout,w*(L/Rout+ESR*Cout)))))</f>
        <v>27.604418823276408</v>
      </c>
      <c r="D153" s="118">
        <f aca="true" t="shared" si="16" ref="D153:D216">(IMARGUMENT(IMDIV(COMPLEX(1,w/wz),COMPLEX(1-(w^2)*L*Cout,w*(L/Rout+ESR*Cout))))*180/PI()+0)</f>
        <v>-0.04714488782593411</v>
      </c>
      <c r="E153" s="49">
        <f aca="true" t="shared" si="17" ref="E153:E216">20*LOG(_fp0*IMABS(IMDIV(COMPLEX(1-f*f/(_fz1*_fz2),f/_fz1+f/_fz2),COMPLEX(-f*f/_fp1-f*f/_fp2,f-f*f*f/(_fp1*_fp2)))))</f>
        <v>47.17871062952284</v>
      </c>
      <c r="F153" s="49">
        <f aca="true" t="shared" si="18" ref="F153:F216">(IMARGUMENT(IMDIV(COMPLEX(1-f*f/(_fz1*_fz2),f/_fz1+f/_fz2),COMPLEX(-f*f/_fp1-f*f/_fp2,f-f*f*f/(_fp1*_fp2)))))*180/PI()+180</f>
        <v>90.51243175571108</v>
      </c>
      <c r="G153" s="118">
        <f aca="true" t="shared" si="19" ref="G153:G216">Gmod+Gea</f>
        <v>74.78312945279924</v>
      </c>
      <c r="H153" s="118">
        <f aca="true" t="shared" si="20" ref="H153:H216">Pmod+Pea</f>
        <v>90.46528686788514</v>
      </c>
      <c r="I153" s="118">
        <f t="shared" si="13"/>
        <v>53.60000000000049</v>
      </c>
      <c r="J153" s="54">
        <f aca="true" t="shared" si="21" ref="J153:J216">IF(Gloop&lt;=0,f,10000000)</f>
        <v>10000000</v>
      </c>
      <c r="K153" s="54">
        <f aca="true" t="shared" si="22" ref="K153:K216">IF(Ploop&lt;0,f,10000000)</f>
        <v>10000000</v>
      </c>
      <c r="L153" s="49" t="e">
        <f aca="true" t="shared" si="23" ref="L153:L216">(IMARGUMENT(IMDIV(COMPLEX(1,w/wz),COMPLEX(1-(w^2)/wlc,w/wd-(w^3)/ws))))*180/PI()</f>
        <v>#DIV/0!</v>
      </c>
      <c r="M153" s="57">
        <f aca="true" t="shared" si="24" ref="M153:M216">20*LOG10(POWER(10,-GdB/20)*Fc*0.1*IMABS(IMDIV(COMPLEX(1,Fc/f),COMPLEX(1,Fc/N154)))^kk23)</f>
        <v>235.74696895243562</v>
      </c>
      <c r="N153" s="41">
        <f aca="true" t="shared" si="25" ref="N153:N216">Fc/TAN((-Gp-90+PM)*PI()/180/kk23+IMARGUMENT((COMPLEX(1,Fc/f))))</f>
        <v>-39748.31314596569</v>
      </c>
      <c r="O153" s="41"/>
      <c r="P153" s="41"/>
      <c r="Q153" s="41"/>
      <c r="R153" s="57"/>
      <c r="S153" s="57"/>
      <c r="T153" s="41"/>
      <c r="U153" s="41"/>
    </row>
    <row r="154" spans="1:21" ht="12" customHeight="1">
      <c r="A154" s="116">
        <f t="shared" si="14"/>
        <v>4.466835921509123</v>
      </c>
      <c r="B154" s="117">
        <f t="shared" si="12"/>
        <v>28.06595783160811</v>
      </c>
      <c r="C154" s="49">
        <f t="shared" si="15"/>
        <v>27.604427965801243</v>
      </c>
      <c r="D154" s="118">
        <f t="shared" si="16"/>
        <v>-0.04824309014335645</v>
      </c>
      <c r="E154" s="49">
        <f t="shared" si="17"/>
        <v>46.978719170475316</v>
      </c>
      <c r="F154" s="49">
        <f t="shared" si="18"/>
        <v>90.52436764896233</v>
      </c>
      <c r="G154" s="118">
        <f t="shared" si="19"/>
        <v>74.58314713627655</v>
      </c>
      <c r="H154" s="118">
        <f t="shared" si="20"/>
        <v>90.47612455881897</v>
      </c>
      <c r="I154" s="118">
        <f aca="true" t="shared" si="26" ref="I154:I217">I155+0.1</f>
        <v>53.50000000000049</v>
      </c>
      <c r="J154" s="54">
        <f t="shared" si="21"/>
        <v>10000000</v>
      </c>
      <c r="K154" s="54">
        <f t="shared" si="22"/>
        <v>10000000</v>
      </c>
      <c r="L154" s="49" t="e">
        <f t="shared" si="23"/>
        <v>#DIV/0!</v>
      </c>
      <c r="M154" s="57">
        <f t="shared" si="24"/>
        <v>235.34692349835302</v>
      </c>
      <c r="N154" s="41">
        <f t="shared" si="25"/>
        <v>-39747.809865160496</v>
      </c>
      <c r="O154" s="41"/>
      <c r="P154" s="41"/>
      <c r="Q154" s="41"/>
      <c r="R154" s="57"/>
      <c r="S154" s="57"/>
      <c r="T154" s="41"/>
      <c r="U154" s="41"/>
    </row>
    <row r="155" spans="1:21" ht="12" customHeight="1">
      <c r="A155" s="116">
        <f t="shared" si="14"/>
        <v>4.570881896148237</v>
      </c>
      <c r="B155" s="117">
        <f t="shared" si="12"/>
        <v>28.719697970731772</v>
      </c>
      <c r="C155" s="49">
        <f t="shared" si="15"/>
        <v>27.60443753920989</v>
      </c>
      <c r="D155" s="118">
        <f t="shared" si="16"/>
        <v>-0.049366876941967536</v>
      </c>
      <c r="E155" s="49">
        <f t="shared" si="17"/>
        <v>46.77872811394139</v>
      </c>
      <c r="F155" s="49">
        <f t="shared" si="18"/>
        <v>90.53658155231875</v>
      </c>
      <c r="G155" s="118">
        <f t="shared" si="19"/>
        <v>74.38316565315128</v>
      </c>
      <c r="H155" s="118">
        <f t="shared" si="20"/>
        <v>90.48721467537678</v>
      </c>
      <c r="I155" s="118">
        <f t="shared" si="26"/>
        <v>53.40000000000049</v>
      </c>
      <c r="J155" s="54">
        <f t="shared" si="21"/>
        <v>10000000</v>
      </c>
      <c r="K155" s="54">
        <f t="shared" si="22"/>
        <v>10000000</v>
      </c>
      <c r="L155" s="49" t="e">
        <f t="shared" si="23"/>
        <v>#DIV/0!</v>
      </c>
      <c r="M155" s="57">
        <f t="shared" si="24"/>
        <v>234.94687698536376</v>
      </c>
      <c r="N155" s="41">
        <f t="shared" si="25"/>
        <v>-39747.29487196852</v>
      </c>
      <c r="O155" s="41"/>
      <c r="P155" s="41"/>
      <c r="Q155" s="41"/>
      <c r="R155" s="57"/>
      <c r="S155" s="57"/>
      <c r="T155" s="41"/>
      <c r="U155" s="41"/>
    </row>
    <row r="156" spans="1:21" ht="12" customHeight="1">
      <c r="A156" s="116">
        <f t="shared" si="14"/>
        <v>4.677351412871455</v>
      </c>
      <c r="B156" s="117">
        <f t="shared" si="12"/>
        <v>29.388665673869603</v>
      </c>
      <c r="C156" s="49">
        <f t="shared" si="15"/>
        <v>27.604447563810236</v>
      </c>
      <c r="D156" s="118">
        <f t="shared" si="16"/>
        <v>-0.05051684445149486</v>
      </c>
      <c r="E156" s="49">
        <f t="shared" si="17"/>
        <v>46.578737478890204</v>
      </c>
      <c r="F156" s="49">
        <f t="shared" si="18"/>
        <v>90.54907994056897</v>
      </c>
      <c r="G156" s="118">
        <f t="shared" si="19"/>
        <v>74.18318504270044</v>
      </c>
      <c r="H156" s="118">
        <f t="shared" si="20"/>
        <v>90.49856309611748</v>
      </c>
      <c r="I156" s="118">
        <f t="shared" si="26"/>
        <v>53.30000000000049</v>
      </c>
      <c r="J156" s="54">
        <f t="shared" si="21"/>
        <v>10000000</v>
      </c>
      <c r="K156" s="54">
        <f t="shared" si="22"/>
        <v>10000000</v>
      </c>
      <c r="L156" s="49" t="e">
        <f t="shared" si="23"/>
        <v>#DIV/0!</v>
      </c>
      <c r="M156" s="57">
        <f t="shared" si="24"/>
        <v>234.54682938879597</v>
      </c>
      <c r="N156" s="41">
        <f t="shared" si="25"/>
        <v>-39746.76789406908</v>
      </c>
      <c r="O156" s="41"/>
      <c r="P156" s="41"/>
      <c r="Q156" s="41"/>
      <c r="R156" s="57"/>
      <c r="S156" s="57"/>
      <c r="T156" s="41"/>
      <c r="U156" s="41"/>
    </row>
    <row r="157" spans="1:21" ht="12" customHeight="1">
      <c r="A157" s="116">
        <f t="shared" si="14"/>
        <v>4.786300923225852</v>
      </c>
      <c r="B157" s="117">
        <f t="shared" si="12"/>
        <v>30.073215636552764</v>
      </c>
      <c r="C157" s="49">
        <f t="shared" si="15"/>
        <v>27.604458060867458</v>
      </c>
      <c r="D157" s="118">
        <f t="shared" si="16"/>
        <v>-0.05169360281042609</v>
      </c>
      <c r="E157" s="49">
        <f t="shared" si="17"/>
        <v>46.37874728518465</v>
      </c>
      <c r="F157" s="49">
        <f t="shared" si="18"/>
        <v>90.56186943925468</v>
      </c>
      <c r="G157" s="118">
        <f t="shared" si="19"/>
        <v>73.9832053460521</v>
      </c>
      <c r="H157" s="118">
        <f t="shared" si="20"/>
        <v>90.51017583644425</v>
      </c>
      <c r="I157" s="118">
        <f t="shared" si="26"/>
        <v>53.200000000000486</v>
      </c>
      <c r="J157" s="54">
        <f t="shared" si="21"/>
        <v>10000000</v>
      </c>
      <c r="K157" s="54">
        <f t="shared" si="22"/>
        <v>10000000</v>
      </c>
      <c r="L157" s="49" t="e">
        <f t="shared" si="23"/>
        <v>#DIV/0!</v>
      </c>
      <c r="M157" s="57">
        <f t="shared" si="24"/>
        <v>234.1467806834026</v>
      </c>
      <c r="N157" s="41">
        <f t="shared" si="25"/>
        <v>-39746.22865282172</v>
      </c>
      <c r="O157" s="41"/>
      <c r="P157" s="41"/>
      <c r="Q157" s="41"/>
      <c r="R157" s="57"/>
      <c r="S157" s="57"/>
      <c r="T157" s="41"/>
      <c r="U157" s="41"/>
    </row>
    <row r="158" spans="1:21" ht="12" customHeight="1">
      <c r="A158" s="116">
        <f t="shared" si="14"/>
        <v>4.897788193683915</v>
      </c>
      <c r="B158" s="117">
        <f t="shared" si="12"/>
        <v>30.773710816232423</v>
      </c>
      <c r="C158" s="49">
        <f t="shared" si="15"/>
        <v>27.604469052648774</v>
      </c>
      <c r="D158" s="118">
        <f t="shared" si="16"/>
        <v>-0.0528977763914734</v>
      </c>
      <c r="E158" s="49">
        <f t="shared" si="17"/>
        <v>46.1787575536236</v>
      </c>
      <c r="F158" s="49">
        <f t="shared" si="18"/>
        <v>90.57495682817729</v>
      </c>
      <c r="G158" s="118">
        <f t="shared" si="19"/>
        <v>73.78322660627236</v>
      </c>
      <c r="H158" s="118">
        <f t="shared" si="20"/>
        <v>90.52205905178582</v>
      </c>
      <c r="I158" s="118">
        <f t="shared" si="26"/>
        <v>53.100000000000485</v>
      </c>
      <c r="J158" s="54">
        <f t="shared" si="21"/>
        <v>10000000</v>
      </c>
      <c r="K158" s="54">
        <f t="shared" si="22"/>
        <v>10000000</v>
      </c>
      <c r="L158" s="49" t="e">
        <f t="shared" si="23"/>
        <v>#DIV/0!</v>
      </c>
      <c r="M158" s="57">
        <f t="shared" si="24"/>
        <v>233.74673084334844</v>
      </c>
      <c r="N158" s="41">
        <f t="shared" si="25"/>
        <v>-39745.67686312002</v>
      </c>
      <c r="O158" s="41"/>
      <c r="P158" s="41"/>
      <c r="Q158" s="41"/>
      <c r="R158" s="57"/>
      <c r="S158" s="57"/>
      <c r="T158" s="41"/>
      <c r="U158" s="41"/>
    </row>
    <row r="159" spans="1:21" ht="12" customHeight="1">
      <c r="A159" s="116">
        <f t="shared" si="14"/>
        <v>5.011872336272161</v>
      </c>
      <c r="B159" s="117">
        <f t="shared" si="12"/>
        <v>31.490522624725067</v>
      </c>
      <c r="C159" s="49">
        <f t="shared" si="15"/>
        <v>27.6044805624711</v>
      </c>
      <c r="D159" s="118">
        <f t="shared" si="16"/>
        <v>-0.0541300041347237</v>
      </c>
      <c r="E159" s="49">
        <f t="shared" si="17"/>
        <v>45.97876830598618</v>
      </c>
      <c r="F159" s="49">
        <f t="shared" si="18"/>
        <v>90.58834904498636</v>
      </c>
      <c r="G159" s="118">
        <f t="shared" si="19"/>
        <v>73.58324886845728</v>
      </c>
      <c r="H159" s="118">
        <f t="shared" si="20"/>
        <v>90.53421904085164</v>
      </c>
      <c r="I159" s="118">
        <f t="shared" si="26"/>
        <v>53.00000000000048</v>
      </c>
      <c r="J159" s="54">
        <f t="shared" si="21"/>
        <v>10000000</v>
      </c>
      <c r="K159" s="54">
        <f t="shared" si="22"/>
        <v>10000000</v>
      </c>
      <c r="L159" s="49" t="e">
        <f t="shared" si="23"/>
        <v>#DIV/0!</v>
      </c>
      <c r="M159" s="57">
        <f t="shared" si="24"/>
        <v>233.34667984219595</v>
      </c>
      <c r="N159" s="41">
        <f t="shared" si="25"/>
        <v>-39745.11223324226</v>
      </c>
      <c r="O159" s="41"/>
      <c r="P159" s="41"/>
      <c r="Q159" s="41"/>
      <c r="R159" s="57"/>
      <c r="S159" s="57"/>
      <c r="T159" s="41"/>
      <c r="U159" s="41"/>
    </row>
    <row r="160" spans="1:21" ht="12" customHeight="1">
      <c r="A160" s="116">
        <f t="shared" si="14"/>
        <v>5.128613839913082</v>
      </c>
      <c r="B160" s="117">
        <f t="shared" si="12"/>
        <v>32.22403112513975</v>
      </c>
      <c r="C160" s="49">
        <f t="shared" si="15"/>
        <v>27.60449261475038</v>
      </c>
      <c r="D160" s="118">
        <f t="shared" si="16"/>
        <v>-0.05539093988866175</v>
      </c>
      <c r="E160" s="49">
        <f t="shared" si="17"/>
        <v>45.778779565077706</v>
      </c>
      <c r="F160" s="49">
        <f t="shared" si="18"/>
        <v>90.60205318885095</v>
      </c>
      <c r="G160" s="118">
        <f t="shared" si="19"/>
        <v>73.38327217982808</v>
      </c>
      <c r="H160" s="118">
        <f t="shared" si="20"/>
        <v>90.54666224896228</v>
      </c>
      <c r="I160" s="118">
        <f t="shared" si="26"/>
        <v>52.90000000000048</v>
      </c>
      <c r="J160" s="54">
        <f t="shared" si="21"/>
        <v>10000000</v>
      </c>
      <c r="K160" s="54">
        <f t="shared" si="22"/>
        <v>10000000</v>
      </c>
      <c r="L160" s="49" t="e">
        <f t="shared" si="23"/>
        <v>#DIV/0!</v>
      </c>
      <c r="M160" s="57">
        <f t="shared" si="24"/>
        <v>232.94662765289135</v>
      </c>
      <c r="N160" s="41">
        <f t="shared" si="25"/>
        <v>-39744.534464698285</v>
      </c>
      <c r="O160" s="41"/>
      <c r="P160" s="41"/>
      <c r="Q160" s="41"/>
      <c r="R160" s="57"/>
      <c r="S160" s="57"/>
      <c r="T160" s="41"/>
      <c r="U160" s="41"/>
    </row>
    <row r="161" spans="1:21" ht="12" customHeight="1">
      <c r="A161" s="116">
        <f t="shared" si="14"/>
        <v>5.248074602497144</v>
      </c>
      <c r="B161" s="117">
        <f t="shared" si="12"/>
        <v>32.9746252333924</v>
      </c>
      <c r="C161" s="49">
        <f t="shared" si="15"/>
        <v>27.604505235053338</v>
      </c>
      <c r="D161" s="118">
        <f t="shared" si="16"/>
        <v>-0.05668125275926423</v>
      </c>
      <c r="E161" s="49">
        <f t="shared" si="17"/>
        <v>45.57879135477822</v>
      </c>
      <c r="F161" s="49">
        <f t="shared" si="18"/>
        <v>90.61607652421637</v>
      </c>
      <c r="G161" s="118">
        <f t="shared" si="19"/>
        <v>73.18329658983156</v>
      </c>
      <c r="H161" s="118">
        <f t="shared" si="20"/>
        <v>90.5593952714571</v>
      </c>
      <c r="I161" s="118">
        <f t="shared" si="26"/>
        <v>52.80000000000048</v>
      </c>
      <c r="J161" s="54">
        <f t="shared" si="21"/>
        <v>10000000</v>
      </c>
      <c r="K161" s="54">
        <f t="shared" si="22"/>
        <v>10000000</v>
      </c>
      <c r="L161" s="49" t="e">
        <f t="shared" si="23"/>
        <v>#DIV/0!</v>
      </c>
      <c r="M161" s="57">
        <f t="shared" si="24"/>
        <v>232.54657424775058</v>
      </c>
      <c r="N161" s="41">
        <f t="shared" si="25"/>
        <v>-39743.94325207345</v>
      </c>
      <c r="O161" s="41"/>
      <c r="P161" s="41"/>
      <c r="Q161" s="41"/>
      <c r="R161" s="57"/>
      <c r="S161" s="57"/>
      <c r="T161" s="41"/>
      <c r="U161" s="41"/>
    </row>
    <row r="162" spans="1:21" ht="12" customHeight="1">
      <c r="A162" s="116">
        <f t="shared" si="14"/>
        <v>5.37031796370194</v>
      </c>
      <c r="B162" s="117">
        <f t="shared" si="12"/>
        <v>33.74270292441462</v>
      </c>
      <c r="C162" s="49">
        <f t="shared" si="15"/>
        <v>27.604518450151726</v>
      </c>
      <c r="D162" s="118">
        <f t="shared" si="16"/>
        <v>-0.05800162746734944</v>
      </c>
      <c r="E162" s="49">
        <f t="shared" si="17"/>
        <v>45.37880370009298</v>
      </c>
      <c r="F162" s="49">
        <f t="shared" si="18"/>
        <v>90.63042648464776</v>
      </c>
      <c r="G162" s="118">
        <f t="shared" si="19"/>
        <v>72.9833221502447</v>
      </c>
      <c r="H162" s="118">
        <f t="shared" si="20"/>
        <v>90.57242485718041</v>
      </c>
      <c r="I162" s="118">
        <f t="shared" si="26"/>
        <v>52.70000000000048</v>
      </c>
      <c r="J162" s="54">
        <f t="shared" si="21"/>
        <v>10000000</v>
      </c>
      <c r="K162" s="54">
        <f t="shared" si="22"/>
        <v>10000000</v>
      </c>
      <c r="L162" s="49" t="e">
        <f t="shared" si="23"/>
        <v>#DIV/0!</v>
      </c>
      <c r="M162" s="57">
        <f t="shared" si="24"/>
        <v>232.14651959844403</v>
      </c>
      <c r="N162" s="41">
        <f t="shared" si="25"/>
        <v>-39743.338282868295</v>
      </c>
      <c r="O162" s="41"/>
      <c r="P162" s="41"/>
      <c r="Q162" s="41"/>
      <c r="R162" s="57"/>
      <c r="S162" s="57"/>
      <c r="T162" s="41"/>
      <c r="U162" s="41"/>
    </row>
    <row r="163" spans="1:21" ht="12" customHeight="1">
      <c r="A163" s="116">
        <f t="shared" si="14"/>
        <v>5.495408738575641</v>
      </c>
      <c r="B163" s="117">
        <f t="shared" si="12"/>
        <v>34.52867144316477</v>
      </c>
      <c r="C163" s="49">
        <f t="shared" si="15"/>
        <v>27.604532288079227</v>
      </c>
      <c r="D163" s="118">
        <f t="shared" si="16"/>
        <v>-0.0593527647143961</v>
      </c>
      <c r="E163" s="49">
        <f t="shared" si="17"/>
        <v>45.17881662720575</v>
      </c>
      <c r="F163" s="49">
        <f t="shared" si="18"/>
        <v>90.64511067676307</v>
      </c>
      <c r="G163" s="118">
        <f t="shared" si="19"/>
        <v>72.78334891528498</v>
      </c>
      <c r="H163" s="118">
        <f t="shared" si="20"/>
        <v>90.58575791204868</v>
      </c>
      <c r="I163" s="118">
        <f t="shared" si="26"/>
        <v>52.60000000000048</v>
      </c>
      <c r="J163" s="54">
        <f t="shared" si="21"/>
        <v>10000000</v>
      </c>
      <c r="K163" s="54">
        <f t="shared" si="22"/>
        <v>10000000</v>
      </c>
      <c r="L163" s="49" t="e">
        <f t="shared" si="23"/>
        <v>#DIV/0!</v>
      </c>
      <c r="M163" s="57">
        <f t="shared" si="24"/>
        <v>231.746463675982</v>
      </c>
      <c r="N163" s="41">
        <f t="shared" si="25"/>
        <v>-39742.719237335274</v>
      </c>
      <c r="O163" s="41"/>
      <c r="P163" s="41"/>
      <c r="Q163" s="41"/>
      <c r="R163" s="57"/>
      <c r="S163" s="57"/>
      <c r="T163" s="41"/>
      <c r="U163" s="41"/>
    </row>
    <row r="164" spans="1:21" ht="12" customHeight="1">
      <c r="A164" s="116">
        <f t="shared" si="14"/>
        <v>5.6234132519028694</v>
      </c>
      <c r="B164" s="117">
        <f t="shared" si="12"/>
        <v>35.33294752055509</v>
      </c>
      <c r="C164" s="49">
        <f t="shared" si="15"/>
        <v>27.604546778190908</v>
      </c>
      <c r="D164" s="118">
        <f t="shared" si="16"/>
        <v>-0.06073538155702966</v>
      </c>
      <c r="E164" s="49">
        <f t="shared" si="17"/>
        <v>44.97883016353387</v>
      </c>
      <c r="F164" s="49">
        <f t="shared" si="18"/>
        <v>90.66013688425684</v>
      </c>
      <c r="G164" s="118">
        <f t="shared" si="19"/>
        <v>72.58337694172478</v>
      </c>
      <c r="H164" s="118">
        <f t="shared" si="20"/>
        <v>90.59940150269982</v>
      </c>
      <c r="I164" s="118">
        <f t="shared" si="26"/>
        <v>52.500000000000476</v>
      </c>
      <c r="J164" s="54">
        <f t="shared" si="21"/>
        <v>10000000</v>
      </c>
      <c r="K164" s="54">
        <f t="shared" si="22"/>
        <v>10000000</v>
      </c>
      <c r="L164" s="49" t="e">
        <f t="shared" si="23"/>
        <v>#DIV/0!</v>
      </c>
      <c r="M164" s="57">
        <f t="shared" si="24"/>
        <v>231.34640645069902</v>
      </c>
      <c r="N164" s="41">
        <f t="shared" si="25"/>
        <v>-39742.085788310964</v>
      </c>
      <c r="O164" s="41"/>
      <c r="P164" s="41"/>
      <c r="Q164" s="41"/>
      <c r="R164" s="57"/>
      <c r="S164" s="57"/>
      <c r="T164" s="41"/>
      <c r="U164" s="41"/>
    </row>
    <row r="165" spans="1:21" ht="12" customHeight="1">
      <c r="A165" s="116">
        <f t="shared" si="14"/>
        <v>5.754399373370942</v>
      </c>
      <c r="B165" s="117">
        <f t="shared" si="12"/>
        <v>36.155957594407724</v>
      </c>
      <c r="C165" s="49">
        <f t="shared" si="15"/>
        <v>27.604561951225428</v>
      </c>
      <c r="D165" s="118">
        <f t="shared" si="16"/>
        <v>-0.06215021179039518</v>
      </c>
      <c r="E165" s="49">
        <f t="shared" si="17"/>
        <v>44.77884433778687</v>
      </c>
      <c r="F165" s="49">
        <f t="shared" si="18"/>
        <v>90.67551307201754</v>
      </c>
      <c r="G165" s="118">
        <f t="shared" si="19"/>
        <v>72.3834062890123</v>
      </c>
      <c r="H165" s="118">
        <f t="shared" si="20"/>
        <v>90.61336286022714</v>
      </c>
      <c r="I165" s="118">
        <f t="shared" si="26"/>
        <v>52.400000000000475</v>
      </c>
      <c r="J165" s="54">
        <f t="shared" si="21"/>
        <v>10000000</v>
      </c>
      <c r="K165" s="54">
        <f t="shared" si="22"/>
        <v>10000000</v>
      </c>
      <c r="L165" s="49" t="e">
        <f t="shared" si="23"/>
        <v>#DIV/0!</v>
      </c>
      <c r="M165" s="57">
        <f t="shared" si="24"/>
        <v>230.94634789223807</v>
      </c>
      <c r="N165" s="41">
        <f t="shared" si="25"/>
        <v>-39741.43760104523</v>
      </c>
      <c r="O165" s="41"/>
      <c r="P165" s="41"/>
      <c r="Q165" s="41"/>
      <c r="R165" s="57"/>
      <c r="S165" s="57"/>
      <c r="T165" s="41"/>
      <c r="U165" s="41"/>
    </row>
    <row r="166" spans="1:21" ht="12" customHeight="1">
      <c r="A166" s="116">
        <f t="shared" si="14"/>
        <v>5.888436553555246</v>
      </c>
      <c r="B166" s="117">
        <f t="shared" si="12"/>
        <v>36.99813803555752</v>
      </c>
      <c r="C166" s="49">
        <f t="shared" si="15"/>
        <v>27.604577839370368</v>
      </c>
      <c r="D166" s="118">
        <f t="shared" si="16"/>
        <v>-0.0635980063406333</v>
      </c>
      <c r="E166" s="49">
        <f t="shared" si="17"/>
        <v>44.57885918002706</v>
      </c>
      <c r="F166" s="49">
        <f t="shared" si="18"/>
        <v>90.69124739034</v>
      </c>
      <c r="G166" s="118">
        <f t="shared" si="19"/>
        <v>72.18343701939743</v>
      </c>
      <c r="H166" s="118">
        <f t="shared" si="20"/>
        <v>90.62764938399937</v>
      </c>
      <c r="I166" s="118">
        <f t="shared" si="26"/>
        <v>52.30000000000047</v>
      </c>
      <c r="J166" s="54">
        <f t="shared" si="21"/>
        <v>10000000</v>
      </c>
      <c r="K166" s="54">
        <f t="shared" si="22"/>
        <v>10000000</v>
      </c>
      <c r="L166" s="49" t="e">
        <f t="shared" si="23"/>
        <v>#DIV/0!</v>
      </c>
      <c r="M166" s="57">
        <f t="shared" si="24"/>
        <v>230.54628796953466</v>
      </c>
      <c r="N166" s="41">
        <f t="shared" si="25"/>
        <v>-39740.77433302577</v>
      </c>
      <c r="O166" s="41"/>
      <c r="P166" s="41"/>
      <c r="Q166" s="41"/>
      <c r="R166" s="57"/>
      <c r="S166" s="57"/>
      <c r="T166" s="41"/>
      <c r="U166" s="41"/>
    </row>
    <row r="167" spans="1:21" ht="12" customHeight="1">
      <c r="A167" s="116">
        <f t="shared" si="14"/>
        <v>6.0255958607429285</v>
      </c>
      <c r="B167" s="117">
        <f t="shared" si="12"/>
        <v>37.8599353792221</v>
      </c>
      <c r="C167" s="49">
        <f t="shared" si="15"/>
        <v>27.604594476330448</v>
      </c>
      <c r="D167" s="118">
        <f t="shared" si="16"/>
        <v>-0.06507953366667855</v>
      </c>
      <c r="E167" s="49">
        <f t="shared" si="17"/>
        <v>44.37887472173323</v>
      </c>
      <c r="F167" s="49">
        <f t="shared" si="18"/>
        <v>90.70734817923568</v>
      </c>
      <c r="G167" s="118">
        <f t="shared" si="19"/>
        <v>71.98346919806369</v>
      </c>
      <c r="H167" s="118">
        <f t="shared" si="20"/>
        <v>90.642268645569</v>
      </c>
      <c r="I167" s="118">
        <f t="shared" si="26"/>
        <v>52.20000000000047</v>
      </c>
      <c r="J167" s="54">
        <f t="shared" si="21"/>
        <v>10000000</v>
      </c>
      <c r="K167" s="54">
        <f t="shared" si="22"/>
        <v>10000000</v>
      </c>
      <c r="L167" s="49" t="e">
        <f t="shared" si="23"/>
        <v>#DIV/0!</v>
      </c>
      <c r="M167" s="57">
        <f t="shared" si="24"/>
        <v>230.14622665080014</v>
      </c>
      <c r="N167" s="41">
        <f t="shared" si="25"/>
        <v>-39740.09563379924</v>
      </c>
      <c r="O167" s="41"/>
      <c r="P167" s="41"/>
      <c r="Q167" s="41"/>
      <c r="R167" s="57"/>
      <c r="S167" s="57"/>
      <c r="T167" s="41"/>
      <c r="U167" s="41"/>
    </row>
    <row r="168" spans="1:21" ht="12" customHeight="1">
      <c r="A168" s="116">
        <f t="shared" si="14"/>
        <v>6.165950018614153</v>
      </c>
      <c r="B168" s="117">
        <f t="shared" si="12"/>
        <v>38.74180656176014</v>
      </c>
      <c r="C168" s="49">
        <f t="shared" si="15"/>
        <v>27.60461189739921</v>
      </c>
      <c r="D168" s="118">
        <f t="shared" si="16"/>
        <v>-0.06659558017161989</v>
      </c>
      <c r="E168" s="49">
        <f t="shared" si="17"/>
        <v>44.17889099586763</v>
      </c>
      <c r="F168" s="49">
        <f t="shared" si="18"/>
        <v>90.72382397284248</v>
      </c>
      <c r="G168" s="118">
        <f t="shared" si="19"/>
        <v>71.78350289326684</v>
      </c>
      <c r="H168" s="118">
        <f t="shared" si="20"/>
        <v>90.65722839267086</v>
      </c>
      <c r="I168" s="118">
        <f t="shared" si="26"/>
        <v>52.10000000000047</v>
      </c>
      <c r="J168" s="54">
        <f t="shared" si="21"/>
        <v>10000000</v>
      </c>
      <c r="K168" s="54">
        <f t="shared" si="22"/>
        <v>10000000</v>
      </c>
      <c r="L168" s="49" t="e">
        <f t="shared" si="23"/>
        <v>#DIV/0!</v>
      </c>
      <c r="M168" s="57">
        <f t="shared" si="24"/>
        <v>229.7461639035049</v>
      </c>
      <c r="N168" s="41">
        <f t="shared" si="25"/>
        <v>-39739.40114478774</v>
      </c>
      <c r="O168" s="41"/>
      <c r="P168" s="41"/>
      <c r="Q168" s="41"/>
      <c r="R168" s="57"/>
      <c r="S168" s="57"/>
      <c r="T168" s="41"/>
      <c r="U168" s="41"/>
    </row>
    <row r="169" spans="1:21" ht="12" customHeight="1">
      <c r="A169" s="116">
        <f t="shared" si="14"/>
        <v>6.309573444801247</v>
      </c>
      <c r="B169" s="117">
        <f t="shared" si="12"/>
        <v>39.64421916294568</v>
      </c>
      <c r="C169" s="49">
        <f t="shared" si="15"/>
        <v>27.60463013953363</v>
      </c>
      <c r="D169" s="118">
        <f t="shared" si="16"/>
        <v>-0.06814695062385302</v>
      </c>
      <c r="E169" s="49">
        <f t="shared" si="17"/>
        <v>43.97890803694566</v>
      </c>
      <c r="F169" s="49">
        <f t="shared" si="18"/>
        <v>90.74068350393664</v>
      </c>
      <c r="G169" s="118">
        <f t="shared" si="19"/>
        <v>71.5835381764793</v>
      </c>
      <c r="H169" s="118">
        <f t="shared" si="20"/>
        <v>90.67253655331278</v>
      </c>
      <c r="I169" s="118">
        <f t="shared" si="26"/>
        <v>52.00000000000047</v>
      </c>
      <c r="J169" s="54">
        <f t="shared" si="21"/>
        <v>10000000</v>
      </c>
      <c r="K169" s="54">
        <f t="shared" si="22"/>
        <v>10000000</v>
      </c>
      <c r="L169" s="49" t="e">
        <f t="shared" si="23"/>
        <v>#DIV/0!</v>
      </c>
      <c r="M169" s="57">
        <f t="shared" si="24"/>
        <v>229.34609969436107</v>
      </c>
      <c r="N169" s="41">
        <f t="shared" si="25"/>
        <v>-39738.69049910177</v>
      </c>
      <c r="O169" s="41"/>
      <c r="P169" s="41"/>
      <c r="Q169" s="41"/>
      <c r="R169" s="57"/>
      <c r="S169" s="57"/>
      <c r="T169" s="41"/>
      <c r="U169" s="41"/>
    </row>
    <row r="170" spans="1:21" ht="12" customHeight="1">
      <c r="A170" s="116">
        <f t="shared" si="14"/>
        <v>6.456542290345863</v>
      </c>
      <c r="B170" s="117">
        <f t="shared" si="12"/>
        <v>40.56765165388476</v>
      </c>
      <c r="C170" s="49">
        <f t="shared" si="15"/>
        <v>27.60464924143278</v>
      </c>
      <c r="D170" s="118">
        <f t="shared" si="16"/>
        <v>-0.06973446858827081</v>
      </c>
      <c r="E170" s="49">
        <f t="shared" si="17"/>
        <v>43.778925881109075</v>
      </c>
      <c r="F170" s="49">
        <f t="shared" si="18"/>
        <v>90.75793570854923</v>
      </c>
      <c r="G170" s="118">
        <f t="shared" si="19"/>
        <v>71.38357512254186</v>
      </c>
      <c r="H170" s="118">
        <f t="shared" si="20"/>
        <v>90.68820123996096</v>
      </c>
      <c r="I170" s="118">
        <f t="shared" si="26"/>
        <v>51.90000000000047</v>
      </c>
      <c r="J170" s="54">
        <f t="shared" si="21"/>
        <v>10000000</v>
      </c>
      <c r="K170" s="54">
        <f t="shared" si="22"/>
        <v>10000000</v>
      </c>
      <c r="L170" s="49" t="e">
        <f t="shared" si="23"/>
        <v>#DIV/0!</v>
      </c>
      <c r="M170" s="57">
        <f t="shared" si="24"/>
        <v>228.9460339893048</v>
      </c>
      <c r="N170" s="41">
        <f t="shared" si="25"/>
        <v>-39737.96332134813</v>
      </c>
      <c r="O170" s="41"/>
      <c r="P170" s="41"/>
      <c r="Q170" s="41"/>
      <c r="R170" s="57"/>
      <c r="S170" s="57"/>
      <c r="T170" s="41"/>
      <c r="U170" s="41"/>
    </row>
    <row r="171" spans="1:21" ht="12" customHeight="1">
      <c r="A171" s="116">
        <f t="shared" si="14"/>
        <v>6.606934480075249</v>
      </c>
      <c r="B171" s="117">
        <f t="shared" si="12"/>
        <v>41.512593650707004</v>
      </c>
      <c r="C171" s="49">
        <f t="shared" si="15"/>
        <v>27.604669243620144</v>
      </c>
      <c r="D171" s="118">
        <f t="shared" si="16"/>
        <v>-0.07135897686773743</v>
      </c>
      <c r="E171" s="49">
        <f t="shared" si="17"/>
        <v>43.578944566202644</v>
      </c>
      <c r="F171" s="49">
        <f t="shared" si="18"/>
        <v>90.77558973068919</v>
      </c>
      <c r="G171" s="118">
        <f t="shared" si="19"/>
        <v>71.18361380982279</v>
      </c>
      <c r="H171" s="118">
        <f t="shared" si="20"/>
        <v>90.70423075382145</v>
      </c>
      <c r="I171" s="118">
        <f t="shared" si="26"/>
        <v>51.800000000000466</v>
      </c>
      <c r="J171" s="54">
        <f t="shared" si="21"/>
        <v>10000000</v>
      </c>
      <c r="K171" s="54">
        <f t="shared" si="22"/>
        <v>10000000</v>
      </c>
      <c r="L171" s="49" t="e">
        <f t="shared" si="23"/>
        <v>#DIV/0!</v>
      </c>
      <c r="M171" s="57">
        <f t="shared" si="24"/>
        <v>228.54596675347804</v>
      </c>
      <c r="N171" s="41">
        <f t="shared" si="25"/>
        <v>-39737.21922743409</v>
      </c>
      <c r="O171" s="41"/>
      <c r="P171" s="41"/>
      <c r="Q171" s="41"/>
      <c r="R171" s="57"/>
      <c r="S171" s="57"/>
      <c r="T171" s="41"/>
      <c r="U171" s="41"/>
    </row>
    <row r="172" spans="1:21" ht="12" customHeight="1">
      <c r="A172" s="116">
        <f t="shared" si="14"/>
        <v>6.7608297539191</v>
      </c>
      <c r="B172" s="117">
        <f t="shared" si="12"/>
        <v>42.47954617416706</v>
      </c>
      <c r="C172" s="49">
        <f t="shared" si="15"/>
        <v>27.604690188528895</v>
      </c>
      <c r="D172" s="118">
        <f t="shared" si="16"/>
        <v>-0.07302133795511744</v>
      </c>
      <c r="E172" s="49">
        <f t="shared" si="17"/>
        <v>43.37896413185447</v>
      </c>
      <c r="F172" s="49">
        <f t="shared" si="18"/>
        <v>90.79365492717572</v>
      </c>
      <c r="G172" s="118">
        <f t="shared" si="19"/>
        <v>70.98365432038337</v>
      </c>
      <c r="H172" s="118">
        <f t="shared" si="20"/>
        <v>90.72063358922061</v>
      </c>
      <c r="I172" s="118">
        <f t="shared" si="26"/>
        <v>51.700000000000465</v>
      </c>
      <c r="J172" s="54">
        <f t="shared" si="21"/>
        <v>10000000</v>
      </c>
      <c r="K172" s="54">
        <f t="shared" si="22"/>
        <v>10000000</v>
      </c>
      <c r="L172" s="49" t="e">
        <f t="shared" si="23"/>
        <v>#DIV/0!</v>
      </c>
      <c r="M172" s="57">
        <f t="shared" si="24"/>
        <v>228.1458979512104</v>
      </c>
      <c r="N172" s="41">
        <f t="shared" si="25"/>
        <v>-39736.45782436669</v>
      </c>
      <c r="O172" s="41"/>
      <c r="P172" s="41"/>
      <c r="Q172" s="41"/>
      <c r="R172" s="57"/>
      <c r="S172" s="57"/>
      <c r="T172" s="41"/>
      <c r="U172" s="41"/>
    </row>
    <row r="173" spans="1:21" ht="12" customHeight="1">
      <c r="A173" s="116">
        <f t="shared" si="14"/>
        <v>6.918309709188627</v>
      </c>
      <c r="B173" s="117">
        <f t="shared" si="12"/>
        <v>43.469021915291854</v>
      </c>
      <c r="C173" s="49">
        <f t="shared" si="15"/>
        <v>27.604712120592964</v>
      </c>
      <c r="D173" s="118">
        <f t="shared" si="16"/>
        <v>-0.0747224344960996</v>
      </c>
      <c r="E173" s="49">
        <f t="shared" si="17"/>
        <v>43.17898461955976</v>
      </c>
      <c r="F173" s="49">
        <f t="shared" si="18"/>
        <v>90.81214087258229</v>
      </c>
      <c r="G173" s="118">
        <f t="shared" si="19"/>
        <v>70.78369674015272</v>
      </c>
      <c r="H173" s="118">
        <f t="shared" si="20"/>
        <v>90.7374184380862</v>
      </c>
      <c r="I173" s="118">
        <f t="shared" si="26"/>
        <v>51.60000000000046</v>
      </c>
      <c r="J173" s="54">
        <f t="shared" si="21"/>
        <v>10000000</v>
      </c>
      <c r="K173" s="54">
        <f t="shared" si="22"/>
        <v>10000000</v>
      </c>
      <c r="L173" s="49" t="e">
        <f t="shared" si="23"/>
        <v>#DIV/0!</v>
      </c>
      <c r="M173" s="57">
        <f t="shared" si="24"/>
        <v>227.74582754599987</v>
      </c>
      <c r="N173" s="41">
        <f t="shared" si="25"/>
        <v>-39735.67871004789</v>
      </c>
      <c r="O173" s="41"/>
      <c r="P173" s="41"/>
      <c r="Q173" s="41"/>
      <c r="R173" s="57"/>
      <c r="S173" s="57"/>
      <c r="T173" s="41"/>
      <c r="U173" s="41"/>
    </row>
    <row r="174" spans="1:21" ht="12" customHeight="1">
      <c r="A174" s="116">
        <f t="shared" si="14"/>
        <v>7.079457843840621</v>
      </c>
      <c r="B174" s="117">
        <f t="shared" si="12"/>
        <v>44.481545507216666</v>
      </c>
      <c r="C174" s="49">
        <f t="shared" si="15"/>
        <v>27.604735086340433</v>
      </c>
      <c r="D174" s="118">
        <f t="shared" si="16"/>
        <v>-0.07646316976311114</v>
      </c>
      <c r="E174" s="49">
        <f t="shared" si="17"/>
        <v>42.97900607276901</v>
      </c>
      <c r="F174" s="49">
        <f t="shared" si="18"/>
        <v>90.83105736429488</v>
      </c>
      <c r="G174" s="118">
        <f t="shared" si="19"/>
        <v>70.58374115910945</v>
      </c>
      <c r="H174" s="118">
        <f t="shared" si="20"/>
        <v>90.75459419453176</v>
      </c>
      <c r="I174" s="118">
        <f t="shared" si="26"/>
        <v>51.50000000000046</v>
      </c>
      <c r="J174" s="54">
        <f t="shared" si="21"/>
        <v>10000000</v>
      </c>
      <c r="K174" s="54">
        <f t="shared" si="22"/>
        <v>10000000</v>
      </c>
      <c r="L174" s="49" t="e">
        <f t="shared" si="23"/>
        <v>#DIV/0!</v>
      </c>
      <c r="M174" s="57">
        <f t="shared" si="24"/>
        <v>227.3457555004934</v>
      </c>
      <c r="N174" s="41">
        <f t="shared" si="25"/>
        <v>-39734.881473064415</v>
      </c>
      <c r="O174" s="41"/>
      <c r="P174" s="41"/>
      <c r="Q174" s="41"/>
      <c r="R174" s="57"/>
      <c r="S174" s="57"/>
      <c r="T174" s="41"/>
      <c r="U174" s="41"/>
    </row>
    <row r="175" spans="1:21" ht="12" customHeight="1">
      <c r="A175" s="116">
        <f t="shared" si="14"/>
        <v>7.244359600749135</v>
      </c>
      <c r="B175" s="117">
        <f t="shared" si="12"/>
        <v>45.51765380335234</v>
      </c>
      <c r="C175" s="49">
        <f t="shared" si="15"/>
        <v>27.604759134492806</v>
      </c>
      <c r="D175" s="118">
        <f t="shared" si="16"/>
        <v>-0.07824446814059245</v>
      </c>
      <c r="E175" s="49">
        <f t="shared" si="17"/>
        <v>42.77902853698001</v>
      </c>
      <c r="F175" s="49">
        <f t="shared" si="18"/>
        <v>90.85041442768724</v>
      </c>
      <c r="G175" s="118">
        <f t="shared" si="19"/>
        <v>70.38378767147282</v>
      </c>
      <c r="H175" s="118">
        <f t="shared" si="20"/>
        <v>90.77216995954664</v>
      </c>
      <c r="I175" s="118">
        <f t="shared" si="26"/>
        <v>51.40000000000046</v>
      </c>
      <c r="J175" s="54">
        <f t="shared" si="21"/>
        <v>10000000</v>
      </c>
      <c r="K175" s="54">
        <f t="shared" si="22"/>
        <v>10000000</v>
      </c>
      <c r="L175" s="49" t="e">
        <f t="shared" si="23"/>
        <v>#DIV/0!</v>
      </c>
      <c r="M175" s="57">
        <f t="shared" si="24"/>
        <v>226.94568177646718</v>
      </c>
      <c r="N175" s="41">
        <f t="shared" si="25"/>
        <v>-39734.065692473356</v>
      </c>
      <c r="O175" s="41"/>
      <c r="P175" s="41"/>
      <c r="Q175" s="41"/>
      <c r="R175" s="57"/>
      <c r="S175" s="57"/>
      <c r="T175" s="41"/>
      <c r="U175" s="41"/>
    </row>
    <row r="176" spans="1:21" ht="12" customHeight="1">
      <c r="A176" s="116">
        <f t="shared" si="14"/>
        <v>7.413102413008388</v>
      </c>
      <c r="B176" s="117">
        <f t="shared" si="12"/>
        <v>46.57789616203184</v>
      </c>
      <c r="C176" s="49">
        <f t="shared" si="15"/>
        <v>27.604784316068315</v>
      </c>
      <c r="D176" s="118">
        <f t="shared" si="16"/>
        <v>-0.08006727562191299</v>
      </c>
      <c r="E176" s="49">
        <f t="shared" si="17"/>
        <v>42.57905205983435</v>
      </c>
      <c r="F176" s="49">
        <f t="shared" si="18"/>
        <v>90.87022232141524</v>
      </c>
      <c r="G176" s="118">
        <f t="shared" si="19"/>
        <v>70.18383637590267</v>
      </c>
      <c r="H176" s="118">
        <f t="shared" si="20"/>
        <v>90.79015504579333</v>
      </c>
      <c r="I176" s="118">
        <f t="shared" si="26"/>
        <v>51.30000000000046</v>
      </c>
      <c r="J176" s="54">
        <f t="shared" si="21"/>
        <v>10000000</v>
      </c>
      <c r="K176" s="54">
        <f t="shared" si="22"/>
        <v>10000000</v>
      </c>
      <c r="L176" s="49" t="e">
        <f t="shared" si="23"/>
        <v>#DIV/0!</v>
      </c>
      <c r="M176" s="57">
        <f t="shared" si="24"/>
        <v>226.5456063348063</v>
      </c>
      <c r="N176" s="41">
        <f t="shared" si="25"/>
        <v>-39733.230937582826</v>
      </c>
      <c r="O176" s="41"/>
      <c r="P176" s="41"/>
      <c r="Q176" s="41"/>
      <c r="R176" s="57"/>
      <c r="S176" s="57"/>
      <c r="T176" s="41"/>
      <c r="U176" s="41"/>
    </row>
    <row r="177" spans="1:21" ht="12" customHeight="1">
      <c r="A177" s="116">
        <f t="shared" si="14"/>
        <v>7.585775750291045</v>
      </c>
      <c r="B177" s="117">
        <f t="shared" si="12"/>
        <v>47.6628347377879</v>
      </c>
      <c r="C177" s="49">
        <f t="shared" si="15"/>
        <v>27.604810684490175</v>
      </c>
      <c r="D177" s="118">
        <f t="shared" si="16"/>
        <v>-0.08193256031823618</v>
      </c>
      <c r="E177" s="49">
        <f t="shared" si="17"/>
        <v>42.37907669121829</v>
      </c>
      <c r="F177" s="49">
        <f t="shared" si="18"/>
        <v>90.89049154283387</v>
      </c>
      <c r="G177" s="118">
        <f t="shared" si="19"/>
        <v>69.98388737570846</v>
      </c>
      <c r="H177" s="118">
        <f t="shared" si="20"/>
        <v>90.80855898251563</v>
      </c>
      <c r="I177" s="118">
        <f t="shared" si="26"/>
        <v>51.20000000000046</v>
      </c>
      <c r="J177" s="54">
        <f t="shared" si="21"/>
        <v>10000000</v>
      </c>
      <c r="K177" s="54">
        <f t="shared" si="22"/>
        <v>10000000</v>
      </c>
      <c r="L177" s="49" t="e">
        <f t="shared" si="23"/>
        <v>#DIV/0!</v>
      </c>
      <c r="M177" s="57">
        <f t="shared" si="24"/>
        <v>226.1455291354839</v>
      </c>
      <c r="N177" s="41">
        <f t="shared" si="25"/>
        <v>-39732.37676772714</v>
      </c>
      <c r="O177" s="41"/>
      <c r="P177" s="41"/>
      <c r="Q177" s="41"/>
      <c r="R177" s="57"/>
      <c r="S177" s="57"/>
      <c r="T177" s="41"/>
      <c r="U177" s="41"/>
    </row>
    <row r="178" spans="1:21" ht="12" customHeight="1">
      <c r="A178" s="116">
        <f t="shared" si="14"/>
        <v>7.762471166286102</v>
      </c>
      <c r="B178" s="117">
        <f t="shared" si="12"/>
        <v>48.77304477941402</v>
      </c>
      <c r="C178" s="49">
        <f t="shared" si="15"/>
        <v>27.60483829569995</v>
      </c>
      <c r="D178" s="118">
        <f t="shared" si="16"/>
        <v>-0.0838413129796331</v>
      </c>
      <c r="E178" s="49">
        <f t="shared" si="17"/>
        <v>42.17910248336868</v>
      </c>
      <c r="F178" s="49">
        <f t="shared" si="18"/>
        <v>90.91123283353875</v>
      </c>
      <c r="G178" s="118">
        <f t="shared" si="19"/>
        <v>69.78394077906863</v>
      </c>
      <c r="H178" s="118">
        <f t="shared" si="20"/>
        <v>90.82739152055912</v>
      </c>
      <c r="I178" s="118">
        <f t="shared" si="26"/>
        <v>51.100000000000456</v>
      </c>
      <c r="J178" s="54">
        <f t="shared" si="21"/>
        <v>10000000</v>
      </c>
      <c r="K178" s="54">
        <f t="shared" si="22"/>
        <v>10000000</v>
      </c>
      <c r="L178" s="49" t="e">
        <f t="shared" si="23"/>
        <v>#DIV/0!</v>
      </c>
      <c r="M178" s="57">
        <f t="shared" si="24"/>
        <v>225.74545013754002</v>
      </c>
      <c r="N178" s="41">
        <f t="shared" si="25"/>
        <v>-39731.502732037734</v>
      </c>
      <c r="O178" s="41"/>
      <c r="P178" s="41"/>
      <c r="Q178" s="41"/>
      <c r="R178" s="57"/>
      <c r="S178" s="57"/>
      <c r="T178" s="41"/>
      <c r="U178" s="41"/>
    </row>
    <row r="179" spans="1:21" ht="12" customHeight="1">
      <c r="A179" s="116">
        <f t="shared" si="14"/>
        <v>7.943282347241977</v>
      </c>
      <c r="B179" s="117">
        <f t="shared" si="12"/>
        <v>49.90911493496977</v>
      </c>
      <c r="C179" s="49">
        <f t="shared" si="15"/>
        <v>27.604867208276524</v>
      </c>
      <c r="D179" s="118">
        <f t="shared" si="16"/>
        <v>-0.0857945475287536</v>
      </c>
      <c r="E179" s="49">
        <f t="shared" si="17"/>
        <v>41.97912949098355</v>
      </c>
      <c r="F179" s="49">
        <f t="shared" si="18"/>
        <v>90.93245718503583</v>
      </c>
      <c r="G179" s="118">
        <f t="shared" si="19"/>
        <v>69.58399669926007</v>
      </c>
      <c r="H179" s="118">
        <f t="shared" si="20"/>
        <v>90.84666263750708</v>
      </c>
      <c r="I179" s="118">
        <f t="shared" si="26"/>
        <v>51.000000000000455</v>
      </c>
      <c r="J179" s="54">
        <f t="shared" si="21"/>
        <v>10000000</v>
      </c>
      <c r="K179" s="54">
        <f t="shared" si="22"/>
        <v>10000000</v>
      </c>
      <c r="L179" s="49" t="e">
        <f t="shared" si="23"/>
        <v>#DIV/0!</v>
      </c>
      <c r="M179" s="57">
        <f t="shared" si="24"/>
        <v>225.34536929905957</v>
      </c>
      <c r="N179" s="41">
        <f t="shared" si="25"/>
        <v>-39730.60836920787</v>
      </c>
      <c r="O179" s="41"/>
      <c r="P179" s="41"/>
      <c r="Q179" s="41"/>
      <c r="R179" s="57"/>
      <c r="S179" s="57"/>
      <c r="T179" s="41"/>
      <c r="U179" s="41"/>
    </row>
    <row r="180" spans="1:21" ht="12" customHeight="1">
      <c r="A180" s="116">
        <f t="shared" si="14"/>
        <v>8.128305161640148</v>
      </c>
      <c r="B180" s="117">
        <f t="shared" si="12"/>
        <v>51.071647563889364</v>
      </c>
      <c r="C180" s="49">
        <f t="shared" si="15"/>
        <v>27.60489748355998</v>
      </c>
      <c r="D180" s="118">
        <f t="shared" si="16"/>
        <v>-0.08779330160739084</v>
      </c>
      <c r="E180" s="49">
        <f t="shared" si="17"/>
        <v>41.779157771337935</v>
      </c>
      <c r="F180" s="49">
        <f t="shared" si="18"/>
        <v>90.95417584454145</v>
      </c>
      <c r="G180" s="118">
        <f t="shared" si="19"/>
        <v>69.38405525489792</v>
      </c>
      <c r="H180" s="118">
        <f t="shared" si="20"/>
        <v>90.86638254293406</v>
      </c>
      <c r="I180" s="118">
        <f t="shared" si="26"/>
        <v>50.90000000000045</v>
      </c>
      <c r="J180" s="54">
        <f t="shared" si="21"/>
        <v>10000000</v>
      </c>
      <c r="K180" s="54">
        <f t="shared" si="22"/>
        <v>10000000</v>
      </c>
      <c r="L180" s="49" t="e">
        <f t="shared" si="23"/>
        <v>#DIV/0!</v>
      </c>
      <c r="M180" s="57">
        <f t="shared" si="24"/>
        <v>224.94528657715034</v>
      </c>
      <c r="N180" s="41">
        <f t="shared" si="25"/>
        <v>-39729.69320725308</v>
      </c>
      <c r="O180" s="41"/>
      <c r="P180" s="41"/>
      <c r="Q180" s="41"/>
      <c r="R180" s="57"/>
      <c r="S180" s="57"/>
      <c r="T180" s="41"/>
      <c r="U180" s="41"/>
    </row>
    <row r="181" spans="1:21" ht="12" customHeight="1">
      <c r="A181" s="116">
        <f t="shared" si="14"/>
        <v>8.31763771102584</v>
      </c>
      <c r="B181" s="117">
        <f t="shared" si="12"/>
        <v>52.26125905636041</v>
      </c>
      <c r="C181" s="49">
        <f t="shared" si="15"/>
        <v>27.604929185782407</v>
      </c>
      <c r="D181" s="118">
        <f t="shared" si="16"/>
        <v>-0.08983863713625133</v>
      </c>
      <c r="E181" s="49">
        <f t="shared" si="17"/>
        <v>41.57918738440563</v>
      </c>
      <c r="F181" s="49">
        <f t="shared" si="18"/>
        <v>90.97640032091611</v>
      </c>
      <c r="G181" s="118">
        <f t="shared" si="19"/>
        <v>69.18411657018804</v>
      </c>
      <c r="H181" s="118">
        <f t="shared" si="20"/>
        <v>90.88656168377986</v>
      </c>
      <c r="I181" s="118">
        <f t="shared" si="26"/>
        <v>50.80000000000045</v>
      </c>
      <c r="J181" s="54">
        <f t="shared" si="21"/>
        <v>10000000</v>
      </c>
      <c r="K181" s="54">
        <f t="shared" si="22"/>
        <v>10000000</v>
      </c>
      <c r="L181" s="49" t="e">
        <f t="shared" si="23"/>
        <v>#DIV/0!</v>
      </c>
      <c r="M181" s="57">
        <f t="shared" si="24"/>
        <v>224.54520192792006</v>
      </c>
      <c r="N181" s="41">
        <f t="shared" si="25"/>
        <v>-39728.75676326507</v>
      </c>
      <c r="O181" s="41"/>
      <c r="P181" s="41"/>
      <c r="Q181" s="41"/>
      <c r="R181" s="57"/>
      <c r="S181" s="57"/>
      <c r="T181" s="41"/>
      <c r="U181" s="41"/>
    </row>
    <row r="182" spans="1:21" ht="12" customHeight="1">
      <c r="A182" s="116">
        <f t="shared" si="14"/>
        <v>8.511380382022889</v>
      </c>
      <c r="B182" s="117">
        <f t="shared" si="12"/>
        <v>53.47858016014279</v>
      </c>
      <c r="C182" s="49">
        <f t="shared" si="15"/>
        <v>27.60496238220384</v>
      </c>
      <c r="D182" s="118">
        <f t="shared" si="16"/>
        <v>-0.09193164088830173</v>
      </c>
      <c r="E182" s="49">
        <f t="shared" si="17"/>
        <v>41.37921839298585</v>
      </c>
      <c r="F182" s="49">
        <f t="shared" si="18"/>
        <v>90.99914239073485</v>
      </c>
      <c r="G182" s="118">
        <f t="shared" si="19"/>
        <v>68.98418077518969</v>
      </c>
      <c r="H182" s="118">
        <f t="shared" si="20"/>
        <v>90.90721074984654</v>
      </c>
      <c r="I182" s="118">
        <f t="shared" si="26"/>
        <v>50.70000000000045</v>
      </c>
      <c r="J182" s="54">
        <f t="shared" si="21"/>
        <v>10000000</v>
      </c>
      <c r="K182" s="54">
        <f t="shared" si="22"/>
        <v>10000000</v>
      </c>
      <c r="L182" s="49" t="e">
        <f t="shared" si="23"/>
        <v>#DIV/0!</v>
      </c>
      <c r="M182" s="57">
        <f t="shared" si="24"/>
        <v>224.1451153064529</v>
      </c>
      <c r="N182" s="41">
        <f t="shared" si="25"/>
        <v>-39727.79854316092</v>
      </c>
      <c r="O182" s="41"/>
      <c r="P182" s="41"/>
      <c r="Q182" s="41"/>
      <c r="R182" s="57"/>
      <c r="S182" s="57"/>
      <c r="T182" s="41"/>
      <c r="U182" s="41"/>
    </row>
    <row r="183" spans="1:21" ht="12" customHeight="1">
      <c r="A183" s="116">
        <f t="shared" si="14"/>
        <v>8.709635899559906</v>
      </c>
      <c r="B183" s="117">
        <f t="shared" si="12"/>
        <v>54.72425631499866</v>
      </c>
      <c r="C183" s="49">
        <f t="shared" si="15"/>
        <v>27.60499714325516</v>
      </c>
      <c r="D183" s="118">
        <f t="shared" si="16"/>
        <v>-0.094073425076011</v>
      </c>
      <c r="E183" s="49">
        <f t="shared" si="17"/>
        <v>41.179250862836774</v>
      </c>
      <c r="F183" s="49">
        <f t="shared" si="18"/>
        <v>91.02241410449719</v>
      </c>
      <c r="G183" s="118">
        <f t="shared" si="19"/>
        <v>68.78424800609193</v>
      </c>
      <c r="H183" s="118">
        <f t="shared" si="20"/>
        <v>90.92834067942118</v>
      </c>
      <c r="I183" s="118">
        <f t="shared" si="26"/>
        <v>50.60000000000045</v>
      </c>
      <c r="J183" s="54">
        <f t="shared" si="21"/>
        <v>10000000</v>
      </c>
      <c r="K183" s="54">
        <f t="shared" si="22"/>
        <v>10000000</v>
      </c>
      <c r="L183" s="49" t="e">
        <f t="shared" si="23"/>
        <v>#DIV/0!</v>
      </c>
      <c r="M183" s="57">
        <f t="shared" si="24"/>
        <v>223.74502666678612</v>
      </c>
      <c r="N183" s="41">
        <f t="shared" si="25"/>
        <v>-39726.81804142612</v>
      </c>
      <c r="O183" s="41"/>
      <c r="P183" s="41"/>
      <c r="Q183" s="41"/>
      <c r="R183" s="57"/>
      <c r="S183" s="57"/>
      <c r="T183" s="41"/>
      <c r="U183" s="41"/>
    </row>
    <row r="184" spans="1:21" ht="12" customHeight="1">
      <c r="A184" s="116">
        <f t="shared" si="14"/>
        <v>8.912509381336529</v>
      </c>
      <c r="B184" s="117">
        <f t="shared" si="12"/>
        <v>55.9989479949139</v>
      </c>
      <c r="C184" s="49">
        <f t="shared" si="15"/>
        <v>27.60503354268783</v>
      </c>
      <c r="D184" s="118">
        <f t="shared" si="16"/>
        <v>-0.09626512795288424</v>
      </c>
      <c r="E184" s="49">
        <f t="shared" si="17"/>
        <v>40.97928486281437</v>
      </c>
      <c r="F184" s="49">
        <f t="shared" si="18"/>
        <v>91.04622779298023</v>
      </c>
      <c r="G184" s="118">
        <f t="shared" si="19"/>
        <v>68.5843184055022</v>
      </c>
      <c r="H184" s="118">
        <f t="shared" si="20"/>
        <v>90.94996266502734</v>
      </c>
      <c r="I184" s="118">
        <f t="shared" si="26"/>
        <v>50.50000000000045</v>
      </c>
      <c r="J184" s="54">
        <f t="shared" si="21"/>
        <v>10000000</v>
      </c>
      <c r="K184" s="54">
        <f t="shared" si="22"/>
        <v>10000000</v>
      </c>
      <c r="L184" s="49" t="e">
        <f t="shared" si="23"/>
        <v>#DIV/0!</v>
      </c>
      <c r="M184" s="57">
        <f t="shared" si="24"/>
        <v>223.34493596188477</v>
      </c>
      <c r="N184" s="41">
        <f t="shared" si="25"/>
        <v>-39725.81474085195</v>
      </c>
      <c r="O184" s="41"/>
      <c r="P184" s="41"/>
      <c r="Q184" s="41"/>
      <c r="R184" s="57"/>
      <c r="S184" s="57"/>
      <c r="T184" s="41"/>
      <c r="U184" s="41"/>
    </row>
    <row r="185" spans="1:21" ht="12" customHeight="1">
      <c r="A185" s="116">
        <f t="shared" si="14"/>
        <v>9.120108393558164</v>
      </c>
      <c r="B185" s="117">
        <f t="shared" si="12"/>
        <v>57.30333105828988</v>
      </c>
      <c r="C185" s="49">
        <f t="shared" si="15"/>
        <v>27.605071657730065</v>
      </c>
      <c r="D185" s="118">
        <f t="shared" si="16"/>
        <v>-0.09850791442964775</v>
      </c>
      <c r="E185" s="49">
        <f t="shared" si="17"/>
        <v>40.77932046501873</v>
      </c>
      <c r="F185" s="49">
        <f t="shared" si="18"/>
        <v>91.07059607373726</v>
      </c>
      <c r="G185" s="118">
        <f t="shared" si="19"/>
        <v>68.38439212274879</v>
      </c>
      <c r="H185" s="118">
        <f t="shared" si="20"/>
        <v>90.97208815930762</v>
      </c>
      <c r="I185" s="118">
        <f t="shared" si="26"/>
        <v>50.400000000000446</v>
      </c>
      <c r="J185" s="54">
        <f t="shared" si="21"/>
        <v>10000000</v>
      </c>
      <c r="K185" s="54">
        <f t="shared" si="22"/>
        <v>10000000</v>
      </c>
      <c r="L185" s="49" t="e">
        <f t="shared" si="23"/>
        <v>#DIV/0!</v>
      </c>
      <c r="M185" s="57">
        <f t="shared" si="24"/>
        <v>222.94484314361725</v>
      </c>
      <c r="N185" s="41">
        <f t="shared" si="25"/>
        <v>-39724.78811226689</v>
      </c>
      <c r="O185" s="41"/>
      <c r="P185" s="41"/>
      <c r="Q185" s="41"/>
      <c r="R185" s="57"/>
      <c r="S185" s="57"/>
      <c r="T185" s="41"/>
      <c r="U185" s="41"/>
    </row>
    <row r="186" spans="1:21" ht="12" customHeight="1">
      <c r="A186" s="116">
        <f t="shared" si="14"/>
        <v>9.332543007968951</v>
      </c>
      <c r="B186" s="117">
        <f t="shared" si="12"/>
        <v>58.63809710629209</v>
      </c>
      <c r="C186" s="49">
        <f t="shared" si="15"/>
        <v>27.60511156925135</v>
      </c>
      <c r="D186" s="118">
        <f t="shared" si="16"/>
        <v>-0.10080297670546498</v>
      </c>
      <c r="E186" s="49">
        <f t="shared" si="17"/>
        <v>40.57935774494676</v>
      </c>
      <c r="F186" s="49">
        <f t="shared" si="18"/>
        <v>91.09553185774593</v>
      </c>
      <c r="G186" s="118">
        <f t="shared" si="19"/>
        <v>68.18446931419811</v>
      </c>
      <c r="H186" s="118">
        <f t="shared" si="20"/>
        <v>90.99472888104046</v>
      </c>
      <c r="I186" s="118">
        <f t="shared" si="26"/>
        <v>50.300000000000445</v>
      </c>
      <c r="J186" s="54">
        <f t="shared" si="21"/>
        <v>10000000</v>
      </c>
      <c r="K186" s="54">
        <f t="shared" si="22"/>
        <v>10000000</v>
      </c>
      <c r="L186" s="49" t="e">
        <f t="shared" si="23"/>
        <v>#DIV/0!</v>
      </c>
      <c r="M186" s="57">
        <f t="shared" si="24"/>
        <v>222.54474816272995</v>
      </c>
      <c r="N186" s="41">
        <f t="shared" si="25"/>
        <v>-39723.73761426196</v>
      </c>
      <c r="O186" s="41"/>
      <c r="P186" s="41"/>
      <c r="Q186" s="41"/>
      <c r="R186" s="57"/>
      <c r="S186" s="57"/>
      <c r="T186" s="41"/>
      <c r="U186" s="41"/>
    </row>
    <row r="187" spans="1:21" ht="12" customHeight="1">
      <c r="A187" s="116">
        <f t="shared" si="14"/>
        <v>9.549925860213392</v>
      </c>
      <c r="B187" s="117">
        <f t="shared" si="12"/>
        <v>60.00395384954716</v>
      </c>
      <c r="C187" s="49">
        <f t="shared" si="15"/>
        <v>27.60515336193375</v>
      </c>
      <c r="D187" s="118">
        <f t="shared" si="16"/>
        <v>-0.10315153491460693</v>
      </c>
      <c r="E187" s="49">
        <f t="shared" si="17"/>
        <v>40.37939678165202</v>
      </c>
      <c r="F187" s="49">
        <f t="shared" si="18"/>
        <v>91.12104835620895</v>
      </c>
      <c r="G187" s="118">
        <f t="shared" si="19"/>
        <v>67.98455014358576</v>
      </c>
      <c r="H187" s="118">
        <f t="shared" si="20"/>
        <v>91.01789682129434</v>
      </c>
      <c r="I187" s="118">
        <f t="shared" si="26"/>
        <v>50.20000000000044</v>
      </c>
      <c r="J187" s="54">
        <f t="shared" si="21"/>
        <v>10000000</v>
      </c>
      <c r="K187" s="54">
        <f t="shared" si="22"/>
        <v>10000000</v>
      </c>
      <c r="L187" s="49" t="e">
        <f t="shared" si="23"/>
        <v>#DIV/0!</v>
      </c>
      <c r="M187" s="57">
        <f t="shared" si="24"/>
        <v>222.14465096882043</v>
      </c>
      <c r="N187" s="41">
        <f t="shared" si="25"/>
        <v>-39722.66269290973</v>
      </c>
      <c r="O187" s="41"/>
      <c r="P187" s="41"/>
      <c r="Q187" s="41"/>
      <c r="R187" s="57"/>
      <c r="S187" s="57"/>
      <c r="T187" s="41"/>
      <c r="U187" s="41"/>
    </row>
    <row r="188" spans="1:21" ht="12" customHeight="1">
      <c r="A188" s="116">
        <f t="shared" si="14"/>
        <v>9.772372209557112</v>
      </c>
      <c r="B188" s="117">
        <f t="shared" si="12"/>
        <v>61.401625483379355</v>
      </c>
      <c r="C188" s="49">
        <f t="shared" si="15"/>
        <v>27.605197124451912</v>
      </c>
      <c r="D188" s="118">
        <f t="shared" si="16"/>
        <v>-0.10555483778896366</v>
      </c>
      <c r="E188" s="49">
        <f t="shared" si="17"/>
        <v>40.179437657912366</v>
      </c>
      <c r="F188" s="49">
        <f t="shared" si="18"/>
        <v>91.14715908751072</v>
      </c>
      <c r="G188" s="118">
        <f t="shared" si="19"/>
        <v>67.78463478236428</v>
      </c>
      <c r="H188" s="118">
        <f t="shared" si="20"/>
        <v>91.04160424972176</v>
      </c>
      <c r="I188" s="118">
        <f t="shared" si="26"/>
        <v>50.10000000000044</v>
      </c>
      <c r="J188" s="54">
        <f t="shared" si="21"/>
        <v>10000000</v>
      </c>
      <c r="K188" s="54">
        <f t="shared" si="22"/>
        <v>10000000</v>
      </c>
      <c r="L188" s="49" t="e">
        <f t="shared" si="23"/>
        <v>#DIV/0!</v>
      </c>
      <c r="M188" s="57">
        <f t="shared" si="24"/>
        <v>221.744551510311</v>
      </c>
      <c r="N188" s="41">
        <f t="shared" si="25"/>
        <v>-39721.56278147722</v>
      </c>
      <c r="O188" s="41"/>
      <c r="P188" s="41"/>
      <c r="Q188" s="41"/>
      <c r="R188" s="57"/>
      <c r="S188" s="57"/>
      <c r="T188" s="41"/>
      <c r="U188" s="41"/>
    </row>
    <row r="189" spans="1:21" ht="12" customHeight="1">
      <c r="A189" s="116">
        <f t="shared" si="14"/>
        <v>9.999999999998977</v>
      </c>
      <c r="B189" s="117">
        <f t="shared" si="12"/>
        <v>62.83185307178943</v>
      </c>
      <c r="C189" s="49">
        <f t="shared" si="15"/>
        <v>27.605242949661246</v>
      </c>
      <c r="D189" s="118">
        <f t="shared" si="16"/>
        <v>-0.10801416333684158</v>
      </c>
      <c r="E189" s="49">
        <f t="shared" si="17"/>
        <v>39.97948046040509</v>
      </c>
      <c r="F189" s="49">
        <f t="shared" si="18"/>
        <v>91.17387788433355</v>
      </c>
      <c r="G189" s="118">
        <f t="shared" si="19"/>
        <v>67.58472341006635</v>
      </c>
      <c r="H189" s="118">
        <f t="shared" si="20"/>
        <v>91.0658637209967</v>
      </c>
      <c r="I189" s="118">
        <f t="shared" si="26"/>
        <v>50.00000000000044</v>
      </c>
      <c r="J189" s="54">
        <f t="shared" si="21"/>
        <v>10000000</v>
      </c>
      <c r="K189" s="54">
        <f t="shared" si="22"/>
        <v>10000000</v>
      </c>
      <c r="L189" s="49" t="e">
        <f t="shared" si="23"/>
        <v>#DIV/0!</v>
      </c>
      <c r="M189" s="57">
        <f t="shared" si="24"/>
        <v>221.34444973442083</v>
      </c>
      <c r="N189" s="41">
        <f t="shared" si="25"/>
        <v>-39720.43730013212</v>
      </c>
      <c r="O189" s="41"/>
      <c r="P189" s="41"/>
      <c r="Q189" s="41"/>
      <c r="R189" s="57"/>
      <c r="S189" s="57"/>
      <c r="T189" s="41"/>
      <c r="U189" s="41"/>
    </row>
    <row r="190" spans="1:21" ht="12" customHeight="1">
      <c r="A190" s="116">
        <f t="shared" si="14"/>
        <v>10.23292992280651</v>
      </c>
      <c r="B190" s="117">
        <f t="shared" si="12"/>
        <v>64.29539494037621</v>
      </c>
      <c r="C190" s="49">
        <f t="shared" si="15"/>
        <v>27.60529093479542</v>
      </c>
      <c r="D190" s="118">
        <f t="shared" si="16"/>
        <v>-0.11053081953847206</v>
      </c>
      <c r="E190" s="49">
        <f t="shared" si="17"/>
        <v>39.77952527989086</v>
      </c>
      <c r="F190" s="49">
        <f t="shared" si="18"/>
        <v>91.20121890093655</v>
      </c>
      <c r="G190" s="118">
        <f t="shared" si="19"/>
        <v>67.38481621468628</v>
      </c>
      <c r="H190" s="118">
        <f t="shared" si="20"/>
        <v>91.09068808139808</v>
      </c>
      <c r="I190" s="118">
        <f t="shared" si="26"/>
        <v>49.90000000000044</v>
      </c>
      <c r="J190" s="54">
        <f t="shared" si="21"/>
        <v>10000000</v>
      </c>
      <c r="K190" s="54">
        <f t="shared" si="22"/>
        <v>10000000</v>
      </c>
      <c r="L190" s="49" t="e">
        <f t="shared" si="23"/>
        <v>#DIV/0!</v>
      </c>
      <c r="M190" s="57">
        <f t="shared" si="24"/>
        <v>220.94434558713868</v>
      </c>
      <c r="N190" s="41">
        <f t="shared" si="25"/>
        <v>-39719.2856556423</v>
      </c>
      <c r="O190" s="41"/>
      <c r="P190" s="41"/>
      <c r="Q190" s="41"/>
      <c r="R190" s="57"/>
      <c r="S190" s="57"/>
      <c r="T190" s="41"/>
      <c r="U190" s="41"/>
    </row>
    <row r="191" spans="1:21" ht="12" customHeight="1">
      <c r="A191" s="116">
        <f t="shared" si="14"/>
        <v>10.471285480507936</v>
      </c>
      <c r="B191" s="117">
        <f t="shared" si="12"/>
        <v>65.79302707841039</v>
      </c>
      <c r="C191" s="49">
        <f t="shared" si="15"/>
        <v>27.60534118167257</v>
      </c>
      <c r="D191" s="118">
        <f t="shared" si="16"/>
        <v>-0.11310614505870298</v>
      </c>
      <c r="E191" s="49">
        <f t="shared" si="17"/>
        <v>39.57957221140588</v>
      </c>
      <c r="F191" s="49">
        <f t="shared" si="18"/>
        <v>91.22919662060127</v>
      </c>
      <c r="G191" s="118">
        <f t="shared" si="19"/>
        <v>67.18491339307846</v>
      </c>
      <c r="H191" s="118">
        <f t="shared" si="20"/>
        <v>91.11609047554256</v>
      </c>
      <c r="I191" s="118">
        <f t="shared" si="26"/>
        <v>49.80000000000044</v>
      </c>
      <c r="J191" s="54">
        <f t="shared" si="21"/>
        <v>10000000</v>
      </c>
      <c r="K191" s="54">
        <f t="shared" si="22"/>
        <v>10000000</v>
      </c>
      <c r="L191" s="49" t="e">
        <f t="shared" si="23"/>
        <v>#DIV/0!</v>
      </c>
      <c r="M191" s="57">
        <f t="shared" si="24"/>
        <v>220.5442390131935</v>
      </c>
      <c r="N191" s="41">
        <f t="shared" si="25"/>
        <v>-39718.10724106896</v>
      </c>
      <c r="O191" s="41"/>
      <c r="P191" s="41"/>
      <c r="Q191" s="41"/>
      <c r="R191" s="57"/>
      <c r="S191" s="57"/>
      <c r="T191" s="41"/>
      <c r="U191" s="41"/>
    </row>
    <row r="192" spans="1:21" ht="12" customHeight="1">
      <c r="A192" s="116">
        <f t="shared" si="14"/>
        <v>10.715193052374996</v>
      </c>
      <c r="B192" s="117">
        <f t="shared" si="12"/>
        <v>67.32554355027536</v>
      </c>
      <c r="C192" s="49">
        <f t="shared" si="15"/>
        <v>27.60539379691169</v>
      </c>
      <c r="D192" s="118">
        <f t="shared" si="16"/>
        <v>-0.11574150997732487</v>
      </c>
      <c r="E192" s="49">
        <f t="shared" si="17"/>
        <v>39.37962135446298</v>
      </c>
      <c r="F192" s="49">
        <f t="shared" si="18"/>
        <v>91.25782586324765</v>
      </c>
      <c r="G192" s="118">
        <f t="shared" si="19"/>
        <v>66.98501515137467</v>
      </c>
      <c r="H192" s="118">
        <f t="shared" si="20"/>
        <v>91.14208435327032</v>
      </c>
      <c r="I192" s="118">
        <f t="shared" si="26"/>
        <v>49.700000000000436</v>
      </c>
      <c r="J192" s="54">
        <f t="shared" si="21"/>
        <v>10000000</v>
      </c>
      <c r="K192" s="54">
        <f t="shared" si="22"/>
        <v>10000000</v>
      </c>
      <c r="L192" s="49" t="e">
        <f t="shared" si="23"/>
        <v>#DIV/0!</v>
      </c>
      <c r="M192" s="57">
        <f t="shared" si="24"/>
        <v>220.14412995602504</v>
      </c>
      <c r="N192" s="41">
        <f t="shared" si="25"/>
        <v>-39716.90143545239</v>
      </c>
      <c r="O192" s="41"/>
      <c r="P192" s="41"/>
      <c r="Q192" s="41"/>
      <c r="R192" s="57"/>
      <c r="S192" s="57"/>
      <c r="T192" s="41"/>
      <c r="U192" s="41"/>
    </row>
    <row r="193" spans="1:21" ht="12" customHeight="1">
      <c r="A193" s="116">
        <f t="shared" si="14"/>
        <v>10.964781961430752</v>
      </c>
      <c r="B193" s="117">
        <f t="shared" si="12"/>
        <v>68.89375691648947</v>
      </c>
      <c r="C193" s="49">
        <f t="shared" si="15"/>
        <v>27.60544889215915</v>
      </c>
      <c r="D193" s="118">
        <f t="shared" si="16"/>
        <v>-0.11843831653752177</v>
      </c>
      <c r="E193" s="49">
        <f t="shared" si="17"/>
        <v>39.17967281326277</v>
      </c>
      <c r="F193" s="49">
        <f t="shared" si="18"/>
        <v>91.2871217932237</v>
      </c>
      <c r="G193" s="118">
        <f t="shared" si="19"/>
        <v>66.78512170542191</v>
      </c>
      <c r="H193" s="118">
        <f t="shared" si="20"/>
        <v>91.16868347668618</v>
      </c>
      <c r="I193" s="118">
        <f t="shared" si="26"/>
        <v>49.600000000000435</v>
      </c>
      <c r="J193" s="54">
        <f t="shared" si="21"/>
        <v>10000000</v>
      </c>
      <c r="K193" s="54">
        <f t="shared" si="22"/>
        <v>10000000</v>
      </c>
      <c r="L193" s="49" t="e">
        <f t="shared" si="23"/>
        <v>#DIV/0!</v>
      </c>
      <c r="M193" s="57">
        <f t="shared" si="24"/>
        <v>219.74401835775393</v>
      </c>
      <c r="N193" s="41">
        <f t="shared" si="25"/>
        <v>-39715.66760349089</v>
      </c>
      <c r="O193" s="41"/>
      <c r="P193" s="41"/>
      <c r="Q193" s="41"/>
      <c r="R193" s="57"/>
      <c r="S193" s="57"/>
      <c r="T193" s="41"/>
      <c r="U193" s="41"/>
    </row>
    <row r="194" spans="1:21" ht="12" customHeight="1">
      <c r="A194" s="116">
        <f t="shared" si="14"/>
        <v>11.220184543018506</v>
      </c>
      <c r="B194" s="117">
        <f t="shared" si="12"/>
        <v>70.49849866453738</v>
      </c>
      <c r="C194" s="49">
        <f t="shared" si="15"/>
        <v>27.60550658432598</v>
      </c>
      <c r="D194" s="118">
        <f t="shared" si="16"/>
        <v>-0.12119799991296523</v>
      </c>
      <c r="E194" s="49">
        <f t="shared" si="17"/>
        <v>38.97972669691405</v>
      </c>
      <c r="F194" s="49">
        <f t="shared" si="18"/>
        <v>91.31709992727316</v>
      </c>
      <c r="G194" s="118">
        <f t="shared" si="19"/>
        <v>66.58523328124002</v>
      </c>
      <c r="H194" s="118">
        <f t="shared" si="20"/>
        <v>91.1959019273602</v>
      </c>
      <c r="I194" s="118">
        <f t="shared" si="26"/>
        <v>49.50000000000043</v>
      </c>
      <c r="J194" s="54">
        <f t="shared" si="21"/>
        <v>10000000</v>
      </c>
      <c r="K194" s="54">
        <f t="shared" si="22"/>
        <v>10000000</v>
      </c>
      <c r="L194" s="49" t="e">
        <f t="shared" si="23"/>
        <v>#DIV/0!</v>
      </c>
      <c r="M194" s="57">
        <f t="shared" si="24"/>
        <v>219.3439041591513</v>
      </c>
      <c r="N194" s="41">
        <f t="shared" si="25"/>
        <v>-39714.40509521245</v>
      </c>
      <c r="O194" s="41"/>
      <c r="P194" s="41"/>
      <c r="Q194" s="41"/>
      <c r="R194" s="57"/>
      <c r="S194" s="57"/>
      <c r="T194" s="41"/>
      <c r="U194" s="41"/>
    </row>
    <row r="195" spans="1:21" ht="12" customHeight="1">
      <c r="A195" s="116">
        <f t="shared" si="14"/>
        <v>11.48153621496769</v>
      </c>
      <c r="B195" s="117">
        <f t="shared" si="12"/>
        <v>72.14061964973531</v>
      </c>
      <c r="C195" s="49">
        <f t="shared" si="15"/>
        <v>27.605566995835844</v>
      </c>
      <c r="D195" s="118">
        <f t="shared" si="16"/>
        <v>-0.12402202899404748</v>
      </c>
      <c r="E195" s="49">
        <f t="shared" si="17"/>
        <v>38.779783119664984</v>
      </c>
      <c r="F195" s="49">
        <f t="shared" si="18"/>
        <v>91.34777614268458</v>
      </c>
      <c r="G195" s="118">
        <f t="shared" si="19"/>
        <v>66.38535011550083</v>
      </c>
      <c r="H195" s="118">
        <f t="shared" si="20"/>
        <v>91.22375411369053</v>
      </c>
      <c r="I195" s="118">
        <f t="shared" si="26"/>
        <v>49.40000000000043</v>
      </c>
      <c r="J195" s="54">
        <f t="shared" si="21"/>
        <v>10000000</v>
      </c>
      <c r="K195" s="54">
        <f t="shared" si="22"/>
        <v>10000000</v>
      </c>
      <c r="L195" s="49" t="e">
        <f t="shared" si="23"/>
        <v>#DIV/0!</v>
      </c>
      <c r="M195" s="57">
        <f t="shared" si="24"/>
        <v>218.94378729960596</v>
      </c>
      <c r="N195" s="41">
        <f t="shared" si="25"/>
        <v>-39713.11324563904</v>
      </c>
      <c r="O195" s="41"/>
      <c r="P195" s="41"/>
      <c r="Q195" s="41"/>
      <c r="R195" s="57"/>
      <c r="S195" s="57"/>
      <c r="T195" s="41"/>
      <c r="U195" s="41"/>
    </row>
    <row r="196" spans="1:21" ht="12" customHeight="1">
      <c r="A196" s="116">
        <f t="shared" si="14"/>
        <v>11.748975549394126</v>
      </c>
      <c r="B196" s="117">
        <f t="shared" si="12"/>
        <v>73.82099054636538</v>
      </c>
      <c r="C196" s="49">
        <f t="shared" si="15"/>
        <v>27.60563025488552</v>
      </c>
      <c r="D196" s="118">
        <f t="shared" si="16"/>
        <v>-0.12691190719380757</v>
      </c>
      <c r="E196" s="49">
        <f t="shared" si="17"/>
        <v>38.57984220114497</v>
      </c>
      <c r="F196" s="49">
        <f t="shared" si="18"/>
        <v>91.3791666856262</v>
      </c>
      <c r="G196" s="118">
        <f t="shared" si="19"/>
        <v>66.18547245603048</v>
      </c>
      <c r="H196" s="118">
        <f t="shared" si="20"/>
        <v>91.2522547784324</v>
      </c>
      <c r="I196" s="118">
        <f t="shared" si="26"/>
        <v>49.30000000000043</v>
      </c>
      <c r="J196" s="54">
        <f t="shared" si="21"/>
        <v>10000000</v>
      </c>
      <c r="K196" s="54">
        <f t="shared" si="22"/>
        <v>10000000</v>
      </c>
      <c r="L196" s="49" t="e">
        <f t="shared" si="23"/>
        <v>#DIV/0!</v>
      </c>
      <c r="M196" s="57">
        <f t="shared" si="24"/>
        <v>218.54366771709385</v>
      </c>
      <c r="N196" s="41">
        <f t="shared" si="25"/>
        <v>-39711.79137444344</v>
      </c>
      <c r="O196" s="41"/>
      <c r="P196" s="41"/>
      <c r="Q196" s="41"/>
      <c r="R196" s="57"/>
      <c r="S196" s="57"/>
      <c r="T196" s="41"/>
      <c r="U196" s="41"/>
    </row>
    <row r="197" spans="1:21" ht="12" customHeight="1">
      <c r="A197" s="116">
        <f t="shared" si="14"/>
        <v>12.022644346172951</v>
      </c>
      <c r="B197" s="117">
        <f t="shared" si="12"/>
        <v>75.5405023093196</v>
      </c>
      <c r="C197" s="49">
        <f t="shared" si="15"/>
        <v>27.60569649571741</v>
      </c>
      <c r="D197" s="118">
        <f t="shared" si="16"/>
        <v>-0.12986917327409628</v>
      </c>
      <c r="E197" s="49">
        <f t="shared" si="17"/>
        <v>38.3799040666183</v>
      </c>
      <c r="F197" s="49">
        <f t="shared" si="18"/>
        <v>91.41128817967048</v>
      </c>
      <c r="G197" s="118">
        <f t="shared" si="19"/>
        <v>65.98560056233572</v>
      </c>
      <c r="H197" s="118">
        <f t="shared" si="20"/>
        <v>91.28141900639638</v>
      </c>
      <c r="I197" s="118">
        <f t="shared" si="26"/>
        <v>49.20000000000043</v>
      </c>
      <c r="J197" s="54">
        <f t="shared" si="21"/>
        <v>10000000</v>
      </c>
      <c r="K197" s="54">
        <f t="shared" si="22"/>
        <v>10000000</v>
      </c>
      <c r="L197" s="49" t="e">
        <f t="shared" si="23"/>
        <v>#DIV/0!</v>
      </c>
      <c r="M197" s="57">
        <f t="shared" si="24"/>
        <v>218.14354534814356</v>
      </c>
      <c r="N197" s="41">
        <f t="shared" si="25"/>
        <v>-39710.43878559793</v>
      </c>
      <c r="O197" s="41"/>
      <c r="P197" s="41"/>
      <c r="Q197" s="41"/>
      <c r="R197" s="57"/>
      <c r="S197" s="57"/>
      <c r="T197" s="41"/>
      <c r="U197" s="41"/>
    </row>
    <row r="198" spans="1:21" ht="12" customHeight="1">
      <c r="A198" s="116">
        <f t="shared" si="14"/>
        <v>12.302687708122605</v>
      </c>
      <c r="B198" s="117">
        <f t="shared" si="12"/>
        <v>77.30006664649484</v>
      </c>
      <c r="C198" s="49">
        <f t="shared" si="15"/>
        <v>27.605765858904142</v>
      </c>
      <c r="D198" s="118">
        <f t="shared" si="16"/>
        <v>-0.13289540219257986</v>
      </c>
      <c r="E198" s="49">
        <f t="shared" si="17"/>
        <v>38.179968847248844</v>
      </c>
      <c r="F198" s="49">
        <f t="shared" si="18"/>
        <v>91.4441576345119</v>
      </c>
      <c r="G198" s="118">
        <f t="shared" si="19"/>
        <v>65.785734706153</v>
      </c>
      <c r="H198" s="118">
        <f t="shared" si="20"/>
        <v>91.31126223231932</v>
      </c>
      <c r="I198" s="118">
        <f t="shared" si="26"/>
        <v>49.10000000000043</v>
      </c>
      <c r="J198" s="54">
        <f t="shared" si="21"/>
        <v>10000000</v>
      </c>
      <c r="K198" s="54">
        <f t="shared" si="22"/>
        <v>10000000</v>
      </c>
      <c r="L198" s="49" t="e">
        <f t="shared" si="23"/>
        <v>#DIV/0!</v>
      </c>
      <c r="M198" s="57">
        <f t="shared" si="24"/>
        <v>217.74342012780335</v>
      </c>
      <c r="N198" s="41">
        <f t="shared" si="25"/>
        <v>-39709.054767016016</v>
      </c>
      <c r="O198" s="41"/>
      <c r="P198" s="41"/>
      <c r="Q198" s="41"/>
      <c r="R198" s="57"/>
      <c r="S198" s="57"/>
      <c r="T198" s="41"/>
      <c r="U198" s="41"/>
    </row>
    <row r="199" spans="1:21" ht="12" customHeight="1">
      <c r="A199" s="116">
        <f t="shared" si="14"/>
        <v>12.589254117940428</v>
      </c>
      <c r="B199" s="117">
        <f t="shared" si="12"/>
        <v>79.10061650219339</v>
      </c>
      <c r="C199" s="49">
        <f t="shared" si="15"/>
        <v>27.60583849164819</v>
      </c>
      <c r="D199" s="118">
        <f t="shared" si="16"/>
        <v>-0.13599220597113904</v>
      </c>
      <c r="E199" s="49">
        <f t="shared" si="17"/>
        <v>37.98003668037815</v>
      </c>
      <c r="F199" s="49">
        <f t="shared" si="18"/>
        <v>91.47779245488334</v>
      </c>
      <c r="G199" s="118">
        <f t="shared" si="19"/>
        <v>65.58587517202633</v>
      </c>
      <c r="H199" s="118">
        <f t="shared" si="20"/>
        <v>91.34180024891221</v>
      </c>
      <c r="I199" s="118">
        <f t="shared" si="26"/>
        <v>49.000000000000426</v>
      </c>
      <c r="J199" s="54">
        <f t="shared" si="21"/>
        <v>10000000</v>
      </c>
      <c r="K199" s="54">
        <f t="shared" si="22"/>
        <v>10000000</v>
      </c>
      <c r="L199" s="49" t="e">
        <f t="shared" si="23"/>
        <v>#DIV/0!</v>
      </c>
      <c r="M199" s="57">
        <f t="shared" si="24"/>
        <v>217.34329198960626</v>
      </c>
      <c r="N199" s="41">
        <f t="shared" si="25"/>
        <v>-39707.638590185175</v>
      </c>
      <c r="O199" s="41"/>
      <c r="P199" s="41"/>
      <c r="Q199" s="41"/>
      <c r="R199" s="57"/>
      <c r="S199" s="57"/>
      <c r="T199" s="41"/>
      <c r="U199" s="41"/>
    </row>
    <row r="200" spans="1:21" ht="12" customHeight="1">
      <c r="A200" s="116">
        <f t="shared" si="14"/>
        <v>12.882495516930083</v>
      </c>
      <c r="B200" s="117">
        <f t="shared" si="12"/>
        <v>80.94310655178198</v>
      </c>
      <c r="C200" s="49">
        <f t="shared" si="15"/>
        <v>27.605914548094155</v>
      </c>
      <c r="D200" s="118">
        <f t="shared" si="16"/>
        <v>-0.13916123458633303</v>
      </c>
      <c r="E200" s="49">
        <f t="shared" si="17"/>
        <v>37.780107709816065</v>
      </c>
      <c r="F200" s="49">
        <f t="shared" si="18"/>
        <v>91.51221044967387</v>
      </c>
      <c r="G200" s="118">
        <f t="shared" si="19"/>
        <v>65.38602225791021</v>
      </c>
      <c r="H200" s="118">
        <f t="shared" si="20"/>
        <v>91.37304921508753</v>
      </c>
      <c r="I200" s="118">
        <f t="shared" si="26"/>
        <v>48.900000000000425</v>
      </c>
      <c r="J200" s="54">
        <f t="shared" si="21"/>
        <v>10000000</v>
      </c>
      <c r="K200" s="54">
        <f t="shared" si="22"/>
        <v>10000000</v>
      </c>
      <c r="L200" s="49" t="e">
        <f t="shared" si="23"/>
        <v>#DIV/0!</v>
      </c>
      <c r="M200" s="57">
        <f t="shared" si="24"/>
        <v>216.9431608655347</v>
      </c>
      <c r="N200" s="41">
        <f t="shared" si="25"/>
        <v>-39706.1895097918</v>
      </c>
      <c r="O200" s="41"/>
      <c r="P200" s="41"/>
      <c r="Q200" s="41"/>
      <c r="R200" s="57"/>
      <c r="S200" s="57"/>
      <c r="T200" s="41"/>
      <c r="U200" s="41"/>
    </row>
    <row r="201" spans="1:21" ht="12" customHeight="1">
      <c r="A201" s="116">
        <f t="shared" si="14"/>
        <v>13.18256738556278</v>
      </c>
      <c r="B201" s="117">
        <f t="shared" si="12"/>
        <v>82.82851370787287</v>
      </c>
      <c r="C201" s="49">
        <f t="shared" si="15"/>
        <v>27.60599418965654</v>
      </c>
      <c r="D201" s="118">
        <f t="shared" si="16"/>
        <v>-0.1424041768825345</v>
      </c>
      <c r="E201" s="49">
        <f t="shared" si="17"/>
        <v>37.580182086145115</v>
      </c>
      <c r="F201" s="49">
        <f t="shared" si="18"/>
        <v>91.54742984125348</v>
      </c>
      <c r="G201" s="118">
        <f t="shared" si="19"/>
        <v>65.18617627580166</v>
      </c>
      <c r="H201" s="118">
        <f t="shared" si="20"/>
        <v>91.40502566437094</v>
      </c>
      <c r="I201" s="118">
        <f t="shared" si="26"/>
        <v>48.80000000000042</v>
      </c>
      <c r="J201" s="54">
        <f t="shared" si="21"/>
        <v>10000000</v>
      </c>
      <c r="K201" s="54">
        <f t="shared" si="22"/>
        <v>10000000</v>
      </c>
      <c r="L201" s="49" t="e">
        <f t="shared" si="23"/>
        <v>#DIV/0!</v>
      </c>
      <c r="M201" s="57">
        <f t="shared" si="24"/>
        <v>216.5430266859846</v>
      </c>
      <c r="N201" s="41">
        <f t="shared" si="25"/>
        <v>-39704.70676333798</v>
      </c>
      <c r="O201" s="41"/>
      <c r="P201" s="41"/>
      <c r="Q201" s="41"/>
      <c r="R201" s="57"/>
      <c r="S201" s="57"/>
      <c r="T201" s="41"/>
      <c r="U201" s="41"/>
    </row>
    <row r="202" spans="1:21" ht="12" customHeight="1">
      <c r="A202" s="116">
        <f t="shared" si="14"/>
        <v>13.489628825915235</v>
      </c>
      <c r="B202" s="117">
        <f t="shared" si="12"/>
        <v>84.75783763829682</v>
      </c>
      <c r="C202" s="49">
        <f t="shared" si="15"/>
        <v>27.606077585362776</v>
      </c>
      <c r="D202" s="118">
        <f t="shared" si="16"/>
        <v>-0.14572276150842275</v>
      </c>
      <c r="E202" s="49">
        <f t="shared" si="17"/>
        <v>37.38025996703935</v>
      </c>
      <c r="F202" s="49">
        <f t="shared" si="18"/>
        <v>91.5834692750083</v>
      </c>
      <c r="G202" s="118">
        <f t="shared" si="19"/>
        <v>64.98633755240212</v>
      </c>
      <c r="H202" s="118">
        <f t="shared" si="20"/>
        <v>91.43774651349987</v>
      </c>
      <c r="I202" s="118">
        <f t="shared" si="26"/>
        <v>48.70000000000042</v>
      </c>
      <c r="J202" s="54">
        <f t="shared" si="21"/>
        <v>10000000</v>
      </c>
      <c r="K202" s="54">
        <f t="shared" si="22"/>
        <v>10000000</v>
      </c>
      <c r="L202" s="49" t="e">
        <f t="shared" si="23"/>
        <v>#DIV/0!</v>
      </c>
      <c r="M202" s="57">
        <f t="shared" si="24"/>
        <v>216.1428893797276</v>
      </c>
      <c r="N202" s="41">
        <f t="shared" si="25"/>
        <v>-39703.189570749324</v>
      </c>
      <c r="O202" s="41"/>
      <c r="P202" s="41"/>
      <c r="Q202" s="41"/>
      <c r="R202" s="57"/>
      <c r="S202" s="57"/>
      <c r="T202" s="41"/>
      <c r="U202" s="41"/>
    </row>
    <row r="203" spans="1:21" ht="12" customHeight="1">
      <c r="A203" s="116">
        <f t="shared" si="14"/>
        <v>13.80384264602751</v>
      </c>
      <c r="B203" s="117">
        <f t="shared" si="12"/>
        <v>86.73210129613904</v>
      </c>
      <c r="C203" s="49">
        <f t="shared" si="15"/>
        <v>27.606164912213018</v>
      </c>
      <c r="D203" s="118">
        <f t="shared" si="16"/>
        <v>-0.14911875787751402</v>
      </c>
      <c r="E203" s="49">
        <f t="shared" si="17"/>
        <v>37.180341517597974</v>
      </c>
      <c r="F203" s="49">
        <f t="shared" si="18"/>
        <v>91.62034782909122</v>
      </c>
      <c r="G203" s="118">
        <f t="shared" si="19"/>
        <v>64.786506429811</v>
      </c>
      <c r="H203" s="118">
        <f t="shared" si="20"/>
        <v>91.4712290712137</v>
      </c>
      <c r="I203" s="118">
        <f t="shared" si="26"/>
        <v>48.60000000000042</v>
      </c>
      <c r="J203" s="54">
        <f t="shared" si="21"/>
        <v>10000000</v>
      </c>
      <c r="K203" s="54">
        <f t="shared" si="22"/>
        <v>10000000</v>
      </c>
      <c r="L203" s="49" t="e">
        <f t="shared" si="23"/>
        <v>#DIV/0!</v>
      </c>
      <c r="M203" s="57">
        <f t="shared" si="24"/>
        <v>215.74274887387392</v>
      </c>
      <c r="N203" s="41">
        <f t="shared" si="25"/>
        <v>-39701.63713397416</v>
      </c>
      <c r="O203" s="41"/>
      <c r="P203" s="41"/>
      <c r="Q203" s="41"/>
      <c r="R203" s="57"/>
      <c r="S203" s="57"/>
      <c r="T203" s="41"/>
      <c r="U203" s="41"/>
    </row>
    <row r="204" spans="1:21" ht="12" customHeight="1">
      <c r="A204" s="116">
        <f t="shared" si="14"/>
        <v>14.125375446226169</v>
      </c>
      <c r="B204" s="117">
        <f t="shared" si="12"/>
        <v>88.75235146212356</v>
      </c>
      <c r="C204" s="49">
        <f t="shared" si="15"/>
        <v>27.606256355555956</v>
      </c>
      <c r="D204" s="118">
        <f t="shared" si="16"/>
        <v>-0.15259397715346895</v>
      </c>
      <c r="E204" s="49">
        <f t="shared" si="17"/>
        <v>36.98042691069461</v>
      </c>
      <c r="F204" s="49">
        <f t="shared" si="18"/>
        <v>91.65808502439229</v>
      </c>
      <c r="G204" s="118">
        <f t="shared" si="19"/>
        <v>64.58668326625056</v>
      </c>
      <c r="H204" s="118">
        <f t="shared" si="20"/>
        <v>91.50549104723882</v>
      </c>
      <c r="I204" s="118">
        <f t="shared" si="26"/>
        <v>48.50000000000042</v>
      </c>
      <c r="J204" s="54">
        <f t="shared" si="21"/>
        <v>10000000</v>
      </c>
      <c r="K204" s="54">
        <f t="shared" si="22"/>
        <v>10000000</v>
      </c>
      <c r="L204" s="49" t="e">
        <f t="shared" si="23"/>
        <v>#DIV/0!</v>
      </c>
      <c r="M204" s="57">
        <f t="shared" si="24"/>
        <v>215.34260509383296</v>
      </c>
      <c r="N204" s="41">
        <f t="shared" si="25"/>
        <v>-39700.04863657409</v>
      </c>
      <c r="O204" s="41"/>
      <c r="P204" s="41"/>
      <c r="Q204" s="41"/>
      <c r="R204" s="57"/>
      <c r="S204" s="57"/>
      <c r="T204" s="41"/>
      <c r="U204" s="41"/>
    </row>
    <row r="205" spans="1:21" ht="12" customHeight="1">
      <c r="A205" s="116">
        <f t="shared" si="14"/>
        <v>14.454397707457892</v>
      </c>
      <c r="B205" s="117">
        <f t="shared" si="12"/>
        <v>90.81965929962972</v>
      </c>
      <c r="C205" s="49">
        <f t="shared" si="15"/>
        <v>27.606352109483243</v>
      </c>
      <c r="D205" s="118">
        <f t="shared" si="16"/>
        <v>-0.1561502732609098</v>
      </c>
      <c r="E205" s="49">
        <f t="shared" si="17"/>
        <v>36.78051632734328</v>
      </c>
      <c r="F205" s="49">
        <f t="shared" si="18"/>
        <v>91.69670083473343</v>
      </c>
      <c r="G205" s="118">
        <f t="shared" si="19"/>
        <v>64.38686843682652</v>
      </c>
      <c r="H205" s="118">
        <f t="shared" si="20"/>
        <v>91.54055056147253</v>
      </c>
      <c r="I205" s="118">
        <f t="shared" si="26"/>
        <v>48.40000000000042</v>
      </c>
      <c r="J205" s="54">
        <f t="shared" si="21"/>
        <v>10000000</v>
      </c>
      <c r="K205" s="54">
        <f t="shared" si="22"/>
        <v>10000000</v>
      </c>
      <c r="L205" s="49" t="e">
        <f t="shared" si="23"/>
        <v>#DIV/0!</v>
      </c>
      <c r="M205" s="57">
        <f t="shared" si="24"/>
        <v>214.94245796327385</v>
      </c>
      <c r="N205" s="41">
        <f t="shared" si="25"/>
        <v>-39698.42324330472</v>
      </c>
      <c r="O205" s="41"/>
      <c r="P205" s="41"/>
      <c r="Q205" s="41"/>
      <c r="R205" s="57"/>
      <c r="S205" s="57"/>
      <c r="T205" s="41"/>
      <c r="U205" s="41"/>
    </row>
    <row r="206" spans="1:21" ht="12" customHeight="1">
      <c r="A206" s="116">
        <f t="shared" si="14"/>
        <v>14.791083881680649</v>
      </c>
      <c r="B206" s="117">
        <f t="shared" si="12"/>
        <v>92.93512092263666</v>
      </c>
      <c r="C206" s="49">
        <f t="shared" si="15"/>
        <v>27.606452377242285</v>
      </c>
      <c r="D206" s="118">
        <f t="shared" si="16"/>
        <v>-0.15978954392252168</v>
      </c>
      <c r="E206" s="49">
        <f t="shared" si="17"/>
        <v>36.58060995708132</v>
      </c>
      <c r="F206" s="49">
        <f t="shared" si="18"/>
        <v>91.73621569729227</v>
      </c>
      <c r="G206" s="118">
        <f t="shared" si="19"/>
        <v>64.1870623343236</v>
      </c>
      <c r="H206" s="118">
        <f t="shared" si="20"/>
        <v>91.57642615336974</v>
      </c>
      <c r="I206" s="118">
        <f t="shared" si="26"/>
        <v>48.300000000000416</v>
      </c>
      <c r="J206" s="54">
        <f t="shared" si="21"/>
        <v>10000000</v>
      </c>
      <c r="K206" s="54">
        <f t="shared" si="22"/>
        <v>10000000</v>
      </c>
      <c r="L206" s="49" t="e">
        <f t="shared" si="23"/>
        <v>#DIV/0!</v>
      </c>
      <c r="M206" s="57">
        <f t="shared" si="24"/>
        <v>214.54230740408448</v>
      </c>
      <c r="N206" s="41">
        <f t="shared" si="25"/>
        <v>-39696.76009968823</v>
      </c>
      <c r="O206" s="41"/>
      <c r="P206" s="41"/>
      <c r="Q206" s="41"/>
      <c r="R206" s="57"/>
      <c r="S206" s="57"/>
      <c r="T206" s="41"/>
      <c r="U206" s="41"/>
    </row>
    <row r="207" spans="1:21" ht="12" customHeight="1">
      <c r="A207" s="116">
        <f t="shared" si="14"/>
        <v>15.135612484360648</v>
      </c>
      <c r="B207" s="117">
        <f t="shared" si="12"/>
        <v>95.09985797689873</v>
      </c>
      <c r="C207" s="49">
        <f t="shared" si="15"/>
        <v>27.60655737166841</v>
      </c>
      <c r="D207" s="118">
        <f t="shared" si="16"/>
        <v>-0.16351373172327657</v>
      </c>
      <c r="E207" s="49">
        <f t="shared" si="17"/>
        <v>36.380707998370255</v>
      </c>
      <c r="F207" s="49">
        <f t="shared" si="18"/>
        <v>91.7766505232596</v>
      </c>
      <c r="G207" s="118">
        <f t="shared" si="19"/>
        <v>63.98726537003866</v>
      </c>
      <c r="H207" s="118">
        <f t="shared" si="20"/>
        <v>91.61313679153633</v>
      </c>
      <c r="I207" s="118">
        <f t="shared" si="26"/>
        <v>48.200000000000415</v>
      </c>
      <c r="J207" s="54">
        <f t="shared" si="21"/>
        <v>10000000</v>
      </c>
      <c r="K207" s="54">
        <f t="shared" si="22"/>
        <v>10000000</v>
      </c>
      <c r="L207" s="49" t="e">
        <f t="shared" si="23"/>
        <v>#DIV/0!</v>
      </c>
      <c r="M207" s="57">
        <f t="shared" si="24"/>
        <v>214.14215333633024</v>
      </c>
      <c r="N207" s="41">
        <f t="shared" si="25"/>
        <v>-39695.05833157508</v>
      </c>
      <c r="O207" s="41"/>
      <c r="P207" s="41"/>
      <c r="Q207" s="41"/>
      <c r="R207" s="57"/>
      <c r="S207" s="57"/>
      <c r="T207" s="41"/>
      <c r="U207" s="41"/>
    </row>
    <row r="208" spans="1:21" ht="12" customHeight="1">
      <c r="A208" s="116">
        <f t="shared" si="14"/>
        <v>15.488166189123339</v>
      </c>
      <c r="B208" s="117">
        <f t="shared" si="12"/>
        <v>97.31501823465541</v>
      </c>
      <c r="C208" s="49">
        <f t="shared" si="15"/>
        <v>27.6066673156377</v>
      </c>
      <c r="D208" s="118">
        <f t="shared" si="16"/>
        <v>-0.16732482520257888</v>
      </c>
      <c r="E208" s="49">
        <f t="shared" si="17"/>
        <v>36.18081065901562</v>
      </c>
      <c r="F208" s="49">
        <f t="shared" si="18"/>
        <v>91.8180267087357</v>
      </c>
      <c r="G208" s="118">
        <f t="shared" si="19"/>
        <v>63.78747797465332</v>
      </c>
      <c r="H208" s="118">
        <f t="shared" si="20"/>
        <v>91.65070188353312</v>
      </c>
      <c r="I208" s="118">
        <f t="shared" si="26"/>
        <v>48.10000000000041</v>
      </c>
      <c r="J208" s="54">
        <f t="shared" si="21"/>
        <v>10000000</v>
      </c>
      <c r="K208" s="54">
        <f t="shared" si="22"/>
        <v>10000000</v>
      </c>
      <c r="L208" s="49" t="e">
        <f t="shared" si="23"/>
        <v>#DIV/0!</v>
      </c>
      <c r="M208" s="57">
        <f t="shared" si="24"/>
        <v>213.74199567821114</v>
      </c>
      <c r="N208" s="41">
        <f t="shared" si="25"/>
        <v>-39693.31704469704</v>
      </c>
      <c r="O208" s="41"/>
      <c r="P208" s="41"/>
      <c r="Q208" s="41"/>
      <c r="R208" s="57"/>
      <c r="S208" s="57"/>
      <c r="T208" s="41"/>
      <c r="U208" s="41"/>
    </row>
    <row r="209" spans="1:21" ht="12" customHeight="1">
      <c r="A209" s="116">
        <f t="shared" si="14"/>
        <v>15.848931924609618</v>
      </c>
      <c r="B209" s="117">
        <f t="shared" si="12"/>
        <v>99.58177620319663</v>
      </c>
      <c r="C209" s="49">
        <f t="shared" si="15"/>
        <v>27.606782442541164</v>
      </c>
      <c r="D209" s="118">
        <f t="shared" si="16"/>
        <v>-0.17122485997525683</v>
      </c>
      <c r="E209" s="49">
        <f t="shared" si="17"/>
        <v>35.980918156606535</v>
      </c>
      <c r="F209" s="49">
        <f t="shared" si="18"/>
        <v>91.86036614586976</v>
      </c>
      <c r="G209" s="118">
        <f t="shared" si="19"/>
        <v>63.587700599147695</v>
      </c>
      <c r="H209" s="118">
        <f t="shared" si="20"/>
        <v>91.68914128589451</v>
      </c>
      <c r="I209" s="118">
        <f t="shared" si="26"/>
        <v>48.00000000000041</v>
      </c>
      <c r="J209" s="54">
        <f t="shared" si="21"/>
        <v>10000000</v>
      </c>
      <c r="K209" s="54">
        <f t="shared" si="22"/>
        <v>10000000</v>
      </c>
      <c r="L209" s="49" t="e">
        <f t="shared" si="23"/>
        <v>#DIV/0!</v>
      </c>
      <c r="M209" s="57">
        <f t="shared" si="24"/>
        <v>213.3418343460184</v>
      </c>
      <c r="N209" s="41">
        <f t="shared" si="25"/>
        <v>-39691.535324209915</v>
      </c>
      <c r="O209" s="41"/>
      <c r="P209" s="41"/>
      <c r="Q209" s="41"/>
      <c r="R209" s="57"/>
      <c r="S209" s="57"/>
      <c r="T209" s="41"/>
      <c r="U209" s="41"/>
    </row>
    <row r="210" spans="1:21" ht="12" customHeight="1">
      <c r="A210" s="116">
        <f t="shared" si="14"/>
        <v>16.218100973587774</v>
      </c>
      <c r="B210" s="117">
        <f t="shared" si="12"/>
        <v>101.90133374760164</v>
      </c>
      <c r="C210" s="49">
        <f t="shared" si="15"/>
        <v>27.606902996781425</v>
      </c>
      <c r="D210" s="118">
        <f t="shared" si="16"/>
        <v>-0.17521591988226895</v>
      </c>
      <c r="E210" s="49">
        <f t="shared" si="17"/>
        <v>35.78103071897563</v>
      </c>
      <c r="F210" s="49">
        <f t="shared" si="18"/>
        <v>91.90369123424802</v>
      </c>
      <c r="G210" s="118">
        <f t="shared" si="19"/>
        <v>63.38793371575706</v>
      </c>
      <c r="H210" s="118">
        <f t="shared" si="20"/>
        <v>91.72847531436575</v>
      </c>
      <c r="I210" s="118">
        <f t="shared" si="26"/>
        <v>47.90000000000041</v>
      </c>
      <c r="J210" s="54">
        <f t="shared" si="21"/>
        <v>10000000</v>
      </c>
      <c r="K210" s="54">
        <f t="shared" si="22"/>
        <v>10000000</v>
      </c>
      <c r="L210" s="49" t="e">
        <f t="shared" si="23"/>
        <v>#DIV/0!</v>
      </c>
      <c r="M210" s="57">
        <f t="shared" si="24"/>
        <v>212.94166925408942</v>
      </c>
      <c r="N210" s="41">
        <f t="shared" si="25"/>
        <v>-39689.71223422602</v>
      </c>
      <c r="O210" s="41"/>
      <c r="P210" s="41"/>
      <c r="Q210" s="41"/>
      <c r="R210" s="57"/>
      <c r="S210" s="57"/>
      <c r="T210" s="41"/>
      <c r="U210" s="41"/>
    </row>
    <row r="211" spans="1:21" ht="12" customHeight="1">
      <c r="A211" s="116">
        <f t="shared" si="14"/>
        <v>16.595869074374036</v>
      </c>
      <c r="B211" s="117">
        <f t="shared" si="12"/>
        <v>104.27492072798303</v>
      </c>
      <c r="C211" s="49">
        <f t="shared" si="15"/>
        <v>27.607029234292817</v>
      </c>
      <c r="D211" s="118">
        <f t="shared" si="16"/>
        <v>-0.17930013817212115</v>
      </c>
      <c r="E211" s="49">
        <f t="shared" si="17"/>
        <v>35.581148584680854</v>
      </c>
      <c r="F211" s="49">
        <f t="shared" si="18"/>
        <v>91.94802489253495</v>
      </c>
      <c r="G211" s="118">
        <f t="shared" si="19"/>
        <v>63.18817781897367</v>
      </c>
      <c r="H211" s="118">
        <f t="shared" si="20"/>
        <v>91.76872475436282</v>
      </c>
      <c r="I211" s="118">
        <f t="shared" si="26"/>
        <v>47.80000000000041</v>
      </c>
      <c r="J211" s="54">
        <f t="shared" si="21"/>
        <v>10000000</v>
      </c>
      <c r="K211" s="54">
        <f t="shared" si="22"/>
        <v>10000000</v>
      </c>
      <c r="L211" s="49" t="e">
        <f t="shared" si="23"/>
        <v>#DIV/0!</v>
      </c>
      <c r="M211" s="57">
        <f t="shared" si="24"/>
        <v>212.54150031476271</v>
      </c>
      <c r="N211" s="41">
        <f t="shared" si="25"/>
        <v>-39687.84681733681</v>
      </c>
      <c r="O211" s="41"/>
      <c r="P211" s="41"/>
      <c r="Q211" s="41"/>
      <c r="R211" s="57"/>
      <c r="S211" s="57"/>
      <c r="T211" s="41"/>
      <c r="U211" s="41"/>
    </row>
    <row r="212" spans="1:21" ht="12" customHeight="1">
      <c r="A212" s="116">
        <f t="shared" si="14"/>
        <v>16.982436524615864</v>
      </c>
      <c r="B212" s="117">
        <f t="shared" si="12"/>
        <v>106.70379565157634</v>
      </c>
      <c r="C212" s="49">
        <f t="shared" si="15"/>
        <v>27.607161423086065</v>
      </c>
      <c r="D212" s="118">
        <f t="shared" si="16"/>
        <v>-0.18347969871396044</v>
      </c>
      <c r="E212" s="49">
        <f t="shared" si="17"/>
        <v>35.381272003509864</v>
      </c>
      <c r="F212" s="49">
        <f t="shared" si="18"/>
        <v>91.9933905703732</v>
      </c>
      <c r="G212" s="118">
        <f t="shared" si="19"/>
        <v>62.98843342659593</v>
      </c>
      <c r="H212" s="118">
        <f t="shared" si="20"/>
        <v>91.80991087165923</v>
      </c>
      <c r="I212" s="118">
        <f t="shared" si="26"/>
        <v>47.70000000000041</v>
      </c>
      <c r="J212" s="54">
        <f t="shared" si="21"/>
        <v>10000000</v>
      </c>
      <c r="K212" s="54">
        <f t="shared" si="22"/>
        <v>10000000</v>
      </c>
      <c r="L212" s="49" t="e">
        <f t="shared" si="23"/>
        <v>#DIV/0!</v>
      </c>
      <c r="M212" s="57">
        <f t="shared" si="24"/>
        <v>212.14132743833068</v>
      </c>
      <c r="N212" s="41">
        <f t="shared" si="25"/>
        <v>-39685.938094124256</v>
      </c>
      <c r="O212" s="41"/>
      <c r="P212" s="41"/>
      <c r="Q212" s="41"/>
      <c r="R212" s="57"/>
      <c r="S212" s="57"/>
      <c r="T212" s="41"/>
      <c r="U212" s="41"/>
    </row>
    <row r="213" spans="1:21" ht="12" customHeight="1">
      <c r="A213" s="116">
        <f t="shared" si="14"/>
        <v>17.37800828749213</v>
      </c>
      <c r="B213" s="117">
        <f t="shared" si="12"/>
        <v>109.18924634001563</v>
      </c>
      <c r="C213" s="49">
        <f t="shared" si="15"/>
        <v>27.60729984381902</v>
      </c>
      <c r="D213" s="118">
        <f t="shared" si="16"/>
        <v>-0.18775683724338335</v>
      </c>
      <c r="E213" s="49">
        <f t="shared" si="17"/>
        <v>35.18140123700779</v>
      </c>
      <c r="F213" s="49">
        <f t="shared" si="18"/>
        <v>92.03981226054671</v>
      </c>
      <c r="G213" s="118">
        <f t="shared" si="19"/>
        <v>62.78870108082681</v>
      </c>
      <c r="H213" s="118">
        <f t="shared" si="20"/>
        <v>91.85205542330333</v>
      </c>
      <c r="I213" s="118">
        <f t="shared" si="26"/>
        <v>47.600000000000406</v>
      </c>
      <c r="J213" s="54">
        <f t="shared" si="21"/>
        <v>10000000</v>
      </c>
      <c r="K213" s="54">
        <f t="shared" si="22"/>
        <v>10000000</v>
      </c>
      <c r="L213" s="49" t="e">
        <f t="shared" si="23"/>
        <v>#DIV/0!</v>
      </c>
      <c r="M213" s="57">
        <f t="shared" si="24"/>
        <v>211.7411505329919</v>
      </c>
      <c r="N213" s="41">
        <f t="shared" si="25"/>
        <v>-39683.985062662054</v>
      </c>
      <c r="O213" s="41"/>
      <c r="P213" s="41"/>
      <c r="Q213" s="41"/>
      <c r="R213" s="57"/>
      <c r="S213" s="57"/>
      <c r="T213" s="41"/>
      <c r="U213" s="41"/>
    </row>
    <row r="214" spans="1:21" ht="12" customHeight="1">
      <c r="A214" s="116">
        <f t="shared" si="14"/>
        <v>17.782794100387555</v>
      </c>
      <c r="B214" s="117">
        <f t="shared" si="12"/>
        <v>111.73259061215491</v>
      </c>
      <c r="C214" s="49">
        <f t="shared" si="15"/>
        <v>27.60744479039412</v>
      </c>
      <c r="D214" s="118">
        <f t="shared" si="16"/>
        <v>-0.1921338426420697</v>
      </c>
      <c r="E214" s="49">
        <f t="shared" si="17"/>
        <v>34.98153655903019</v>
      </c>
      <c r="F214" s="49">
        <f t="shared" si="18"/>
        <v>92.08731451141293</v>
      </c>
      <c r="G214" s="118">
        <f t="shared" si="19"/>
        <v>62.58898134942431</v>
      </c>
      <c r="H214" s="118">
        <f t="shared" si="20"/>
        <v>91.89518066877086</v>
      </c>
      <c r="I214" s="118">
        <f t="shared" si="26"/>
        <v>47.500000000000405</v>
      </c>
      <c r="J214" s="54">
        <f t="shared" si="21"/>
        <v>10000000</v>
      </c>
      <c r="K214" s="54">
        <f t="shared" si="22"/>
        <v>10000000</v>
      </c>
      <c r="L214" s="49" t="e">
        <f t="shared" si="23"/>
        <v>#DIV/0!</v>
      </c>
      <c r="M214" s="57">
        <f t="shared" si="24"/>
        <v>211.34096950480216</v>
      </c>
      <c r="N214" s="41">
        <f t="shared" si="25"/>
        <v>-39681.986698005734</v>
      </c>
      <c r="O214" s="41"/>
      <c r="P214" s="41"/>
      <c r="Q214" s="41"/>
      <c r="R214" s="57"/>
      <c r="S214" s="57"/>
      <c r="T214" s="41"/>
      <c r="U214" s="41"/>
    </row>
    <row r="215" spans="1:21" ht="12" customHeight="1">
      <c r="A215" s="116">
        <f t="shared" si="14"/>
        <v>18.19700858609815</v>
      </c>
      <c r="B215" s="117">
        <f t="shared" si="12"/>
        <v>114.33517698279267</v>
      </c>
      <c r="C215" s="49">
        <f t="shared" si="15"/>
        <v>27.607596570584192</v>
      </c>
      <c r="D215" s="118">
        <f t="shared" si="16"/>
        <v>-0.19661305825233993</v>
      </c>
      <c r="E215" s="49">
        <f t="shared" si="17"/>
        <v>34.781678256321364</v>
      </c>
      <c r="F215" s="49">
        <f t="shared" si="18"/>
        <v>92.13592243960863</v>
      </c>
      <c r="G215" s="118">
        <f t="shared" si="19"/>
        <v>62.389274826905556</v>
      </c>
      <c r="H215" s="118">
        <f t="shared" si="20"/>
        <v>91.9393093813563</v>
      </c>
      <c r="I215" s="118">
        <f t="shared" si="26"/>
        <v>47.400000000000404</v>
      </c>
      <c r="J215" s="54">
        <f t="shared" si="21"/>
        <v>10000000</v>
      </c>
      <c r="K215" s="54">
        <f t="shared" si="22"/>
        <v>10000000</v>
      </c>
      <c r="L215" s="49" t="e">
        <f t="shared" si="23"/>
        <v>#DIV/0!</v>
      </c>
      <c r="M215" s="57">
        <f t="shared" si="24"/>
        <v>210.94078425762456</v>
      </c>
      <c r="N215" s="41">
        <f t="shared" si="25"/>
        <v>-39679.941951671266</v>
      </c>
      <c r="O215" s="41"/>
      <c r="P215" s="41"/>
      <c r="Q215" s="41"/>
      <c r="R215" s="57"/>
      <c r="S215" s="57"/>
      <c r="T215" s="41"/>
      <c r="U215" s="41"/>
    </row>
    <row r="216" spans="1:21" ht="12" customHeight="1">
      <c r="A216" s="116">
        <f t="shared" si="14"/>
        <v>18.620871366626943</v>
      </c>
      <c r="B216" s="117">
        <f t="shared" si="12"/>
        <v>116.99838537767147</v>
      </c>
      <c r="C216" s="49">
        <f t="shared" si="15"/>
        <v>27.607755506688363</v>
      </c>
      <c r="D216" s="118">
        <f t="shared" si="16"/>
        <v>-0.20119688322783122</v>
      </c>
      <c r="E216" s="49">
        <f t="shared" si="17"/>
        <v>34.58182662912042</v>
      </c>
      <c r="F216" s="49">
        <f t="shared" si="18"/>
        <v>92.18566174303507</v>
      </c>
      <c r="G216" s="118">
        <f t="shared" si="19"/>
        <v>62.189582135808784</v>
      </c>
      <c r="H216" s="118">
        <f t="shared" si="20"/>
        <v>91.98446485980723</v>
      </c>
      <c r="I216" s="118">
        <f t="shared" si="26"/>
        <v>47.3000000000004</v>
      </c>
      <c r="J216" s="54">
        <f t="shared" si="21"/>
        <v>10000000</v>
      </c>
      <c r="K216" s="54">
        <f t="shared" si="22"/>
        <v>10000000</v>
      </c>
      <c r="L216" s="49" t="e">
        <f t="shared" si="23"/>
        <v>#DIV/0!</v>
      </c>
      <c r="M216" s="57">
        <f t="shared" si="24"/>
        <v>210.5405946930777</v>
      </c>
      <c r="N216" s="41">
        <f t="shared" si="25"/>
        <v>-39677.84975110257</v>
      </c>
      <c r="O216" s="41"/>
      <c r="P216" s="41"/>
      <c r="Q216" s="41"/>
      <c r="R216" s="57"/>
      <c r="S216" s="57"/>
      <c r="T216" s="41"/>
      <c r="U216" s="41"/>
    </row>
    <row r="217" spans="1:21" ht="12" customHeight="1">
      <c r="A217" s="116">
        <f aca="true" t="shared" si="27" ref="A217:A280">Fsw*10/10^(finc/10)</f>
        <v>19.05460717963073</v>
      </c>
      <c r="B217" s="117">
        <f t="shared" si="12"/>
        <v>119.72362786513445</v>
      </c>
      <c r="C217" s="49">
        <f aca="true" t="shared" si="28" ref="C217:C280">20*LOG(Vin/Vref*IMABS(IMDIV(COMPLEX(1,w/wz),COMPLEX(1-(w^2)*L*Cout,w*(L/Rout+ESR*Cout)))))</f>
        <v>27.607921936218226</v>
      </c>
      <c r="D217" s="118">
        <f aca="true" t="shared" si="29" ref="D217:D280">(IMARGUMENT(IMDIV(COMPLEX(1,w/wz),COMPLEX(1-(w^2)*L*Cout,w*(L/Rout+ESR*Cout))))*180/PI()+0)</f>
        <v>-0.20588777392154747</v>
      </c>
      <c r="E217" s="49">
        <f aca="true" t="shared" si="30" ref="E217:E280">20*LOG(_fp0*IMABS(IMDIV(COMPLEX(1-f*f/(_fz1*_fz2),f/_fz1+f/_fz2),COMPLEX(-f*f/_fp1-f*f/_fp2,f-f*f*f/(_fp1*_fp2)))))</f>
        <v>34.381981991795136</v>
      </c>
      <c r="F217" s="49">
        <f aca="true" t="shared" si="31" ref="F217:F280">(IMARGUMENT(IMDIV(COMPLEX(1-f*f/(_fz1*_fz2),f/_fz1+f/_fz2),COMPLEX(-f*f/_fp1-f*f/_fp2,f-f*f*f/(_fp1*_fp2)))))*180/PI()+180</f>
        <v>92.23655871412758</v>
      </c>
      <c r="G217" s="118">
        <f aca="true" t="shared" si="32" ref="G217:G280">Gmod+Gea</f>
        <v>61.98990392801336</v>
      </c>
      <c r="H217" s="118">
        <f aca="true" t="shared" si="33" ref="H217:H280">Pmod+Pea</f>
        <v>92.03067094020604</v>
      </c>
      <c r="I217" s="118">
        <f t="shared" si="26"/>
        <v>47.2000000000004</v>
      </c>
      <c r="J217" s="54">
        <f aca="true" t="shared" si="34" ref="J217:J280">IF(Gloop&lt;=0,f,10000000)</f>
        <v>10000000</v>
      </c>
      <c r="K217" s="54">
        <f aca="true" t="shared" si="35" ref="K217:K280">IF(Ploop&lt;0,f,10000000)</f>
        <v>10000000</v>
      </c>
      <c r="L217" s="49" t="e">
        <f aca="true" t="shared" si="36" ref="L217:L280">(IMARGUMENT(IMDIV(COMPLEX(1,w/wz),COMPLEX(1-(w^2)/wlc,w/wd-(w^3)/ws))))*180/PI()</f>
        <v>#DIV/0!</v>
      </c>
      <c r="M217" s="57">
        <f aca="true" t="shared" si="37" ref="M217:M280">20*LOG10(POWER(10,-GdB/20)*Fc*0.1*IMABS(IMDIV(COMPLEX(1,Fc/f),COMPLEX(1,Fc/N218)))^kk23)</f>
        <v>210.14040071048333</v>
      </c>
      <c r="N217" s="41">
        <f aca="true" t="shared" si="38" ref="N217:N280">Fc/TAN((-Gp-90+PM)*PI()/180/kk23+IMARGUMENT((COMPLEX(1,Fc/f))))</f>
        <v>-39675.708999127164</v>
      </c>
      <c r="O217" s="41"/>
      <c r="P217" s="41"/>
      <c r="Q217" s="41"/>
      <c r="R217" s="57"/>
      <c r="S217" s="57"/>
      <c r="T217" s="41"/>
      <c r="U217" s="41"/>
    </row>
    <row r="218" spans="1:21" ht="12" customHeight="1">
      <c r="A218" s="116">
        <f t="shared" si="27"/>
        <v>19.49844599757866</v>
      </c>
      <c r="B218" s="117">
        <f t="shared" si="12"/>
        <v>122.51234940482085</v>
      </c>
      <c r="C218" s="49">
        <f t="shared" si="28"/>
        <v>27.608096212617404</v>
      </c>
      <c r="D218" s="118">
        <f t="shared" si="29"/>
        <v>-0.21068824531254768</v>
      </c>
      <c r="E218" s="49">
        <f t="shared" si="30"/>
        <v>34.182144673506045</v>
      </c>
      <c r="F218" s="49">
        <f t="shared" si="31"/>
        <v>92.28864025341511</v>
      </c>
      <c r="G218" s="118">
        <f t="shared" si="32"/>
        <v>61.79024088612345</v>
      </c>
      <c r="H218" s="118">
        <f t="shared" si="33"/>
        <v>92.07795200810256</v>
      </c>
      <c r="I218" s="118">
        <f aca="true" t="shared" si="39" ref="I218:I281">I219+0.1</f>
        <v>47.1000000000004</v>
      </c>
      <c r="J218" s="54">
        <f t="shared" si="34"/>
        <v>10000000</v>
      </c>
      <c r="K218" s="54">
        <f t="shared" si="35"/>
        <v>10000000</v>
      </c>
      <c r="L218" s="49" t="e">
        <f t="shared" si="36"/>
        <v>#DIV/0!</v>
      </c>
      <c r="M218" s="57">
        <f t="shared" si="37"/>
        <v>209.74020220681342</v>
      </c>
      <c r="N218" s="41">
        <f t="shared" si="38"/>
        <v>-39673.51857339991</v>
      </c>
      <c r="O218" s="41"/>
      <c r="P218" s="41"/>
      <c r="Q218" s="41"/>
      <c r="R218" s="57"/>
      <c r="S218" s="57"/>
      <c r="T218" s="41"/>
      <c r="U218" s="41"/>
    </row>
    <row r="219" spans="1:21" ht="12" customHeight="1">
      <c r="A219" s="116">
        <f t="shared" si="27"/>
        <v>19.95262314968695</v>
      </c>
      <c r="B219" s="117">
        <f t="shared" si="12"/>
        <v>125.36602861380432</v>
      </c>
      <c r="C219" s="49">
        <f t="shared" si="28"/>
        <v>27.608278706014865</v>
      </c>
      <c r="D219" s="118">
        <f t="shared" si="29"/>
        <v>-0.2156008724726458</v>
      </c>
      <c r="E219" s="49">
        <f t="shared" si="30"/>
        <v>33.98231501890115</v>
      </c>
      <c r="F219" s="49">
        <f t="shared" si="31"/>
        <v>92.34193388337475</v>
      </c>
      <c r="G219" s="118">
        <f t="shared" si="32"/>
        <v>61.59059372491601</v>
      </c>
      <c r="H219" s="118">
        <f t="shared" si="33"/>
        <v>92.1263330109021</v>
      </c>
      <c r="I219" s="118">
        <f t="shared" si="39"/>
        <v>47.0000000000004</v>
      </c>
      <c r="J219" s="54">
        <f t="shared" si="34"/>
        <v>10000000</v>
      </c>
      <c r="K219" s="54">
        <f t="shared" si="35"/>
        <v>10000000</v>
      </c>
      <c r="L219" s="49" t="e">
        <f t="shared" si="36"/>
        <v>#DIV/0!</v>
      </c>
      <c r="M219" s="57">
        <f t="shared" si="37"/>
        <v>209.3399990766341</v>
      </c>
      <c r="N219" s="41">
        <f t="shared" si="38"/>
        <v>-39671.27732583469</v>
      </c>
      <c r="O219" s="41"/>
      <c r="P219" s="41"/>
      <c r="Q219" s="41"/>
      <c r="R219" s="57"/>
      <c r="S219" s="57"/>
      <c r="T219" s="41"/>
      <c r="U219" s="41"/>
    </row>
    <row r="220" spans="1:21" ht="12" customHeight="1">
      <c r="A220" s="116">
        <f t="shared" si="27"/>
        <v>20.417379446693438</v>
      </c>
      <c r="B220" s="117">
        <f t="shared" si="12"/>
        <v>128.28617855057468</v>
      </c>
      <c r="C220" s="49">
        <f t="shared" si="28"/>
        <v>27.60846980401356</v>
      </c>
      <c r="D220" s="118">
        <f t="shared" si="29"/>
        <v>-0.2206282920745512</v>
      </c>
      <c r="E220" s="49">
        <f t="shared" si="30"/>
        <v>33.7824933888436</v>
      </c>
      <c r="F220" s="49">
        <f t="shared" si="31"/>
        <v>92.39646776258725</v>
      </c>
      <c r="G220" s="118">
        <f t="shared" si="32"/>
        <v>61.39096319285716</v>
      </c>
      <c r="H220" s="118">
        <f t="shared" si="33"/>
        <v>92.1758394705127</v>
      </c>
      <c r="I220" s="118">
        <f t="shared" si="39"/>
        <v>46.9000000000004</v>
      </c>
      <c r="J220" s="54">
        <f t="shared" si="34"/>
        <v>10000000</v>
      </c>
      <c r="K220" s="54">
        <f t="shared" si="35"/>
        <v>10000000</v>
      </c>
      <c r="L220" s="49" t="e">
        <f t="shared" si="36"/>
        <v>#DIV/0!</v>
      </c>
      <c r="M220" s="57">
        <f t="shared" si="37"/>
        <v>208.93979121204927</v>
      </c>
      <c r="N220" s="41">
        <f t="shared" si="38"/>
        <v>-39668.9840820235</v>
      </c>
      <c r="O220" s="41"/>
      <c r="P220" s="41"/>
      <c r="Q220" s="41"/>
      <c r="R220" s="57"/>
      <c r="S220" s="57"/>
      <c r="T220" s="41"/>
      <c r="U220" s="41"/>
    </row>
    <row r="221" spans="1:21" ht="12" customHeight="1">
      <c r="A221" s="116">
        <f t="shared" si="27"/>
        <v>20.892961308538485</v>
      </c>
      <c r="B221" s="117">
        <f t="shared" si="12"/>
        <v>131.2743475172806</v>
      </c>
      <c r="C221" s="49">
        <f t="shared" si="28"/>
        <v>27.60866991251757</v>
      </c>
      <c r="D221" s="118">
        <f t="shared" si="29"/>
        <v>-0.2257732039429035</v>
      </c>
      <c r="E221" s="49">
        <f t="shared" si="30"/>
        <v>33.58268016117303</v>
      </c>
      <c r="F221" s="49">
        <f t="shared" si="31"/>
        <v>92.4522707001981</v>
      </c>
      <c r="G221" s="118">
        <f t="shared" si="32"/>
        <v>61.1913500736906</v>
      </c>
      <c r="H221" s="118">
        <f t="shared" si="33"/>
        <v>92.22649749625519</v>
      </c>
      <c r="I221" s="118">
        <f t="shared" si="39"/>
        <v>46.800000000000395</v>
      </c>
      <c r="J221" s="54">
        <f t="shared" si="34"/>
        <v>10000000</v>
      </c>
      <c r="K221" s="54">
        <f t="shared" si="35"/>
        <v>10000000</v>
      </c>
      <c r="L221" s="49" t="e">
        <f t="shared" si="36"/>
        <v>#DIV/0!</v>
      </c>
      <c r="M221" s="57">
        <f t="shared" si="37"/>
        <v>208.53957850264442</v>
      </c>
      <c r="N221" s="41">
        <f t="shared" si="38"/>
        <v>-39666.63764064342</v>
      </c>
      <c r="O221" s="41"/>
      <c r="P221" s="41"/>
      <c r="Q221" s="41"/>
      <c r="R221" s="57"/>
      <c r="S221" s="57"/>
      <c r="T221" s="41"/>
      <c r="U221" s="41"/>
    </row>
    <row r="222" spans="1:21" ht="12" customHeight="1">
      <c r="A222" s="116">
        <f t="shared" si="27"/>
        <v>21.379620895020402</v>
      </c>
      <c r="B222" s="117">
        <f t="shared" si="12"/>
        <v>134.33211988066188</v>
      </c>
      <c r="C222" s="49">
        <f t="shared" si="28"/>
        <v>27.60887945659706</v>
      </c>
      <c r="D222" s="118">
        <f t="shared" si="29"/>
        <v>-0.23103837264981938</v>
      </c>
      <c r="E222" s="49">
        <f t="shared" si="30"/>
        <v>33.382875731502864</v>
      </c>
      <c r="F222" s="49">
        <f t="shared" si="31"/>
        <v>92.50937217069071</v>
      </c>
      <c r="G222" s="118">
        <f t="shared" si="32"/>
        <v>60.99175518809992</v>
      </c>
      <c r="H222" s="118">
        <f t="shared" si="33"/>
        <v>92.27833379804089</v>
      </c>
      <c r="I222" s="118">
        <f t="shared" si="39"/>
        <v>46.700000000000394</v>
      </c>
      <c r="J222" s="54">
        <f t="shared" si="34"/>
        <v>10000000</v>
      </c>
      <c r="K222" s="54">
        <f t="shared" si="35"/>
        <v>10000000</v>
      </c>
      <c r="L222" s="49" t="e">
        <f t="shared" si="36"/>
        <v>#DIV/0!</v>
      </c>
      <c r="M222" s="57">
        <f t="shared" si="37"/>
        <v>208.13936083542598</v>
      </c>
      <c r="N222" s="41">
        <f t="shared" si="38"/>
        <v>-39664.236772849676</v>
      </c>
      <c r="O222" s="41"/>
      <c r="P222" s="41"/>
      <c r="Q222" s="41"/>
      <c r="R222" s="57"/>
      <c r="S222" s="57"/>
      <c r="T222" s="41"/>
      <c r="U222" s="41"/>
    </row>
    <row r="223" spans="1:21" ht="12" customHeight="1">
      <c r="A223" s="116">
        <f t="shared" si="27"/>
        <v>21.87761623949355</v>
      </c>
      <c r="B223" s="117">
        <f t="shared" si="12"/>
        <v>137.46111691209938</v>
      </c>
      <c r="C223" s="49">
        <f t="shared" si="28"/>
        <v>27.609098881395788</v>
      </c>
      <c r="D223" s="118">
        <f t="shared" si="29"/>
        <v>-0.2364266291565182</v>
      </c>
      <c r="E223" s="49">
        <f t="shared" si="30"/>
        <v>33.183080514054616</v>
      </c>
      <c r="F223" s="49">
        <f t="shared" si="31"/>
        <v>92.56780232897603</v>
      </c>
      <c r="G223" s="118">
        <f t="shared" si="32"/>
        <v>60.792179395450404</v>
      </c>
      <c r="H223" s="118">
        <f t="shared" si="33"/>
        <v>92.33137569981952</v>
      </c>
      <c r="I223" s="118">
        <f t="shared" si="39"/>
        <v>46.60000000000039</v>
      </c>
      <c r="J223" s="54">
        <f t="shared" si="34"/>
        <v>10000000</v>
      </c>
      <c r="K223" s="54">
        <f t="shared" si="35"/>
        <v>10000000</v>
      </c>
      <c r="L223" s="49" t="e">
        <f t="shared" si="36"/>
        <v>#DIV/0!</v>
      </c>
      <c r="M223" s="57">
        <f t="shared" si="37"/>
        <v>207.7391380947621</v>
      </c>
      <c r="N223" s="41">
        <f t="shared" si="38"/>
        <v>-39661.78022165666</v>
      </c>
      <c r="O223" s="41"/>
      <c r="P223" s="41"/>
      <c r="Q223" s="41"/>
      <c r="R223" s="57"/>
      <c r="S223" s="57"/>
      <c r="T223" s="41"/>
      <c r="U223" s="41"/>
    </row>
    <row r="224" spans="1:21" ht="12" customHeight="1">
      <c r="A224" s="116">
        <f t="shared" si="27"/>
        <v>22.38721138568136</v>
      </c>
      <c r="B224" s="117">
        <f t="shared" si="12"/>
        <v>140.66299764723666</v>
      </c>
      <c r="C224" s="49">
        <f t="shared" si="28"/>
        <v>27.609328653080713</v>
      </c>
      <c r="D224" s="118">
        <f t="shared" si="29"/>
        <v>-0.24194087250281382</v>
      </c>
      <c r="E224" s="49">
        <f t="shared" si="30"/>
        <v>32.983294942531465</v>
      </c>
      <c r="F224" s="49">
        <f t="shared" si="31"/>
        <v>92.6275920258048</v>
      </c>
      <c r="G224" s="118">
        <f t="shared" si="32"/>
        <v>60.59262359561218</v>
      </c>
      <c r="H224" s="118">
        <f t="shared" si="33"/>
        <v>92.38565115330199</v>
      </c>
      <c r="I224" s="118">
        <f t="shared" si="39"/>
        <v>46.50000000000039</v>
      </c>
      <c r="J224" s="54">
        <f t="shared" si="34"/>
        <v>10000000</v>
      </c>
      <c r="K224" s="54">
        <f t="shared" si="35"/>
        <v>10000000</v>
      </c>
      <c r="L224" s="49" t="e">
        <f t="shared" si="36"/>
        <v>#DIV/0!</v>
      </c>
      <c r="M224" s="57">
        <f t="shared" si="37"/>
        <v>207.3389101623201</v>
      </c>
      <c r="N224" s="41">
        <f t="shared" si="38"/>
        <v>-39659.26670130483</v>
      </c>
      <c r="O224" s="41"/>
      <c r="P224" s="41"/>
      <c r="Q224" s="41"/>
      <c r="R224" s="57"/>
      <c r="S224" s="57"/>
      <c r="T224" s="41"/>
      <c r="U224" s="41"/>
    </row>
    <row r="225" spans="1:21" ht="12" customHeight="1">
      <c r="A225" s="116">
        <f t="shared" si="27"/>
        <v>22.908676527675688</v>
      </c>
      <c r="B225" s="117">
        <f t="shared" si="12"/>
        <v>143.93945976562173</v>
      </c>
      <c r="C225" s="49">
        <f t="shared" si="28"/>
        <v>27.609569259837222</v>
      </c>
      <c r="D225" s="118">
        <f t="shared" si="29"/>
        <v>-0.24758407154623838</v>
      </c>
      <c r="E225" s="49">
        <f t="shared" si="30"/>
        <v>32.78351947103238</v>
      </c>
      <c r="F225" s="49">
        <f t="shared" si="31"/>
        <v>92.68877282350765</v>
      </c>
      <c r="G225" s="118">
        <f t="shared" si="32"/>
        <v>60.3930887308696</v>
      </c>
      <c r="H225" s="118">
        <f t="shared" si="33"/>
        <v>92.4411887519614</v>
      </c>
      <c r="I225" s="118">
        <f t="shared" si="39"/>
        <v>46.40000000000039</v>
      </c>
      <c r="J225" s="54">
        <f t="shared" si="34"/>
        <v>10000000</v>
      </c>
      <c r="K225" s="54">
        <f t="shared" si="35"/>
        <v>10000000</v>
      </c>
      <c r="L225" s="49" t="e">
        <f t="shared" si="36"/>
        <v>#DIV/0!</v>
      </c>
      <c r="M225" s="57">
        <f t="shared" si="37"/>
        <v>206.9386769170039</v>
      </c>
      <c r="N225" s="41">
        <f t="shared" si="38"/>
        <v>-39656.69489661394</v>
      </c>
      <c r="O225" s="41"/>
      <c r="P225" s="41"/>
      <c r="Q225" s="41"/>
      <c r="R225" s="57"/>
      <c r="S225" s="57"/>
      <c r="T225" s="41"/>
      <c r="U225" s="41"/>
    </row>
    <row r="226" spans="1:21" ht="12" customHeight="1">
      <c r="A226" s="116">
        <f t="shared" si="27"/>
        <v>23.44228815319712</v>
      </c>
      <c r="B226" s="117">
        <f t="shared" si="12"/>
        <v>147.29224049083822</v>
      </c>
      <c r="C226" s="49">
        <f t="shared" si="28"/>
        <v>27.609821212911253</v>
      </c>
      <c r="D226" s="118">
        <f t="shared" si="29"/>
        <v>-0.2533592667527125</v>
      </c>
      <c r="E226" s="49">
        <f t="shared" si="30"/>
        <v>32.58375457500938</v>
      </c>
      <c r="F226" s="49">
        <f t="shared" si="31"/>
        <v>92.75137701206843</v>
      </c>
      <c r="G226" s="118">
        <f t="shared" si="32"/>
        <v>60.193575787920636</v>
      </c>
      <c r="H226" s="118">
        <f t="shared" si="33"/>
        <v>92.49801774531572</v>
      </c>
      <c r="I226" s="118">
        <f t="shared" si="39"/>
        <v>46.30000000000039</v>
      </c>
      <c r="J226" s="54">
        <f t="shared" si="34"/>
        <v>10000000</v>
      </c>
      <c r="K226" s="54">
        <f t="shared" si="35"/>
        <v>10000000</v>
      </c>
      <c r="L226" s="49" t="e">
        <f t="shared" si="36"/>
        <v>#DIV/0!</v>
      </c>
      <c r="M226" s="57">
        <f t="shared" si="37"/>
        <v>206.53843823488884</v>
      </c>
      <c r="N226" s="41">
        <f t="shared" si="38"/>
        <v>-39654.06346232283</v>
      </c>
      <c r="O226" s="41"/>
      <c r="P226" s="41"/>
      <c r="Q226" s="41"/>
      <c r="R226" s="57"/>
      <c r="S226" s="57"/>
      <c r="T226" s="41"/>
      <c r="U226" s="41"/>
    </row>
    <row r="227" spans="1:21" ht="12" customHeight="1">
      <c r="A227" s="116">
        <f t="shared" si="27"/>
        <v>23.988329190192786</v>
      </c>
      <c r="B227" s="117">
        <f t="shared" si="12"/>
        <v>150.7231175116065</v>
      </c>
      <c r="C227" s="49">
        <f t="shared" si="28"/>
        <v>27.61008504770163</v>
      </c>
      <c r="D227" s="118">
        <f t="shared" si="29"/>
        <v>-0.2592695720407514</v>
      </c>
      <c r="E227" s="49">
        <f t="shared" si="30"/>
        <v>32.38400075226884</v>
      </c>
      <c r="F227" s="49">
        <f t="shared" si="31"/>
        <v>92.81543762553623</v>
      </c>
      <c r="G227" s="118">
        <f t="shared" si="32"/>
        <v>59.99408579997047</v>
      </c>
      <c r="H227" s="118">
        <f t="shared" si="33"/>
        <v>92.55616805349548</v>
      </c>
      <c r="I227" s="118">
        <f t="shared" si="39"/>
        <v>46.20000000000039</v>
      </c>
      <c r="J227" s="54">
        <f t="shared" si="34"/>
        <v>10000000</v>
      </c>
      <c r="K227" s="54">
        <f t="shared" si="35"/>
        <v>10000000</v>
      </c>
      <c r="L227" s="49" t="e">
        <f t="shared" si="36"/>
        <v>#DIV/0!</v>
      </c>
      <c r="M227" s="57">
        <f t="shared" si="37"/>
        <v>206.13819398915558</v>
      </c>
      <c r="N227" s="41">
        <f t="shared" si="38"/>
        <v>-39651.37102241426</v>
      </c>
      <c r="O227" s="41"/>
      <c r="P227" s="41"/>
      <c r="Q227" s="41"/>
      <c r="R227" s="57"/>
      <c r="S227" s="57"/>
      <c r="T227" s="41"/>
      <c r="U227" s="41"/>
    </row>
    <row r="228" spans="1:21" ht="12" customHeight="1">
      <c r="A228" s="116">
        <f t="shared" si="27"/>
        <v>24.547089156848127</v>
      </c>
      <c r="B228" s="117">
        <f t="shared" si="12"/>
        <v>154.23390992433548</v>
      </c>
      <c r="C228" s="49">
        <f t="shared" si="28"/>
        <v>27.61036132490362</v>
      </c>
      <c r="D228" s="118">
        <f t="shared" si="29"/>
        <v>-0.265318176681325</v>
      </c>
      <c r="E228" s="49">
        <f t="shared" si="30"/>
        <v>32.18425852402042</v>
      </c>
      <c r="F228" s="49">
        <f t="shared" si="31"/>
        <v>92.88098845878125</v>
      </c>
      <c r="G228" s="118">
        <f t="shared" si="32"/>
        <v>59.79461984892404</v>
      </c>
      <c r="H228" s="118">
        <f t="shared" si="33"/>
        <v>92.61567028209993</v>
      </c>
      <c r="I228" s="118">
        <f t="shared" si="39"/>
        <v>46.100000000000385</v>
      </c>
      <c r="J228" s="54">
        <f t="shared" si="34"/>
        <v>10000000</v>
      </c>
      <c r="K228" s="54">
        <f t="shared" si="35"/>
        <v>10000000</v>
      </c>
      <c r="L228" s="49" t="e">
        <f t="shared" si="36"/>
        <v>#DIV/0!</v>
      </c>
      <c r="M228" s="57">
        <f t="shared" si="37"/>
        <v>205.73794405002235</v>
      </c>
      <c r="N228" s="41">
        <f t="shared" si="38"/>
        <v>-39648.61616942594</v>
      </c>
      <c r="O228" s="41"/>
      <c r="P228" s="41"/>
      <c r="Q228" s="41"/>
      <c r="R228" s="57"/>
      <c r="S228" s="57"/>
      <c r="T228" s="41"/>
      <c r="U228" s="41"/>
    </row>
    <row r="229" spans="1:21" ht="12" customHeight="1">
      <c r="A229" s="116">
        <f t="shared" si="27"/>
        <v>25.11886431509356</v>
      </c>
      <c r="B229" s="117">
        <f t="shared" si="12"/>
        <v>157.8264791976335</v>
      </c>
      <c r="C229" s="49">
        <f t="shared" si="28"/>
        <v>27.610650631707564</v>
      </c>
      <c r="D229" s="118">
        <f t="shared" si="29"/>
        <v>-0.27150834725556566</v>
      </c>
      <c r="E229" s="49">
        <f t="shared" si="30"/>
        <v>31.984528435974063</v>
      </c>
      <c r="F229" s="49">
        <f t="shared" si="31"/>
        <v>92.94806408460026</v>
      </c>
      <c r="G229" s="118">
        <f t="shared" si="32"/>
        <v>59.59517906768163</v>
      </c>
      <c r="H229" s="118">
        <f t="shared" si="33"/>
        <v>92.6765557373447</v>
      </c>
      <c r="I229" s="118">
        <f t="shared" si="39"/>
        <v>46.000000000000384</v>
      </c>
      <c r="J229" s="54">
        <f t="shared" si="34"/>
        <v>10000000</v>
      </c>
      <c r="K229" s="54">
        <f t="shared" si="35"/>
        <v>10000000</v>
      </c>
      <c r="L229" s="49" t="e">
        <f t="shared" si="36"/>
        <v>#DIV/0!</v>
      </c>
      <c r="M229" s="57">
        <f t="shared" si="37"/>
        <v>205.33768828467544</v>
      </c>
      <c r="N229" s="41">
        <f t="shared" si="38"/>
        <v>-39645.797463746036</v>
      </c>
      <c r="O229" s="41"/>
      <c r="P229" s="41"/>
      <c r="Q229" s="41"/>
      <c r="R229" s="57"/>
      <c r="S229" s="57"/>
      <c r="T229" s="41"/>
      <c r="U229" s="41"/>
    </row>
    <row r="230" spans="1:21" ht="12" customHeight="1">
      <c r="A230" s="116">
        <f t="shared" si="27"/>
        <v>25.703957827686384</v>
      </c>
      <c r="B230" s="117">
        <f t="shared" si="12"/>
        <v>161.5027301592828</v>
      </c>
      <c r="C230" s="49">
        <f t="shared" si="28"/>
        <v>27.610953583054282</v>
      </c>
      <c r="D230" s="118">
        <f t="shared" si="29"/>
        <v>-0.2778434296726648</v>
      </c>
      <c r="E230" s="49">
        <f t="shared" si="30"/>
        <v>31.784811059488614</v>
      </c>
      <c r="F230" s="49">
        <f t="shared" si="31"/>
        <v>93.01669987117631</v>
      </c>
      <c r="G230" s="118">
        <f t="shared" si="32"/>
        <v>59.3957646425429</v>
      </c>
      <c r="H230" s="118">
        <f t="shared" si="33"/>
        <v>92.73885644150364</v>
      </c>
      <c r="I230" s="118">
        <f t="shared" si="39"/>
        <v>45.90000000000038</v>
      </c>
      <c r="J230" s="54">
        <f t="shared" si="34"/>
        <v>10000000</v>
      </c>
      <c r="K230" s="54">
        <f t="shared" si="35"/>
        <v>10000000</v>
      </c>
      <c r="L230" s="49" t="e">
        <f t="shared" si="36"/>
        <v>#DIV/0!</v>
      </c>
      <c r="M230" s="57">
        <f t="shared" si="37"/>
        <v>204.93742655719814</v>
      </c>
      <c r="N230" s="41">
        <f t="shared" si="38"/>
        <v>-39642.91343289427</v>
      </c>
      <c r="O230" s="41"/>
      <c r="P230" s="41"/>
      <c r="Q230" s="41"/>
      <c r="R230" s="57"/>
      <c r="S230" s="57"/>
      <c r="T230" s="41"/>
      <c r="U230" s="41"/>
    </row>
    <row r="231" spans="1:21" ht="12" customHeight="1">
      <c r="A231" s="116">
        <f t="shared" si="27"/>
        <v>26.3026799189515</v>
      </c>
      <c r="B231" s="117">
        <f t="shared" si="12"/>
        <v>165.26461200620363</v>
      </c>
      <c r="C231" s="49">
        <f t="shared" si="28"/>
        <v>27.611270822950267</v>
      </c>
      <c r="D231" s="118">
        <f t="shared" si="29"/>
        <v>-0.28432685125042506</v>
      </c>
      <c r="E231" s="49">
        <f t="shared" si="30"/>
        <v>31.585106992774136</v>
      </c>
      <c r="F231" s="49">
        <f t="shared" si="31"/>
        <v>93.08693199989823</v>
      </c>
      <c r="G231" s="118">
        <f t="shared" si="32"/>
        <v>59.196377815724404</v>
      </c>
      <c r="H231" s="118">
        <f t="shared" si="33"/>
        <v>92.8026051486478</v>
      </c>
      <c r="I231" s="118">
        <f t="shared" si="39"/>
        <v>45.80000000000038</v>
      </c>
      <c r="J231" s="54">
        <f t="shared" si="34"/>
        <v>10000000</v>
      </c>
      <c r="K231" s="54">
        <f t="shared" si="35"/>
        <v>10000000</v>
      </c>
      <c r="L231" s="49" t="e">
        <f t="shared" si="36"/>
        <v>#DIV/0!</v>
      </c>
      <c r="M231" s="57">
        <f t="shared" si="37"/>
        <v>204.53715872849816</v>
      </c>
      <c r="N231" s="41">
        <f t="shared" si="38"/>
        <v>-39639.96257078738</v>
      </c>
      <c r="O231" s="41"/>
      <c r="P231" s="41"/>
      <c r="Q231" s="41"/>
      <c r="R231" s="57"/>
      <c r="S231" s="57"/>
      <c r="T231" s="41"/>
      <c r="U231" s="41"/>
    </row>
    <row r="232" spans="1:21" ht="12" customHeight="1">
      <c r="A232" s="116">
        <f t="shared" si="27"/>
        <v>26.915348039266824</v>
      </c>
      <c r="B232" s="117">
        <f t="shared" si="12"/>
        <v>169.1141193379462</v>
      </c>
      <c r="C232" s="49">
        <f t="shared" si="28"/>
        <v>27.61160302584585</v>
      </c>
      <c r="D232" s="118">
        <f t="shared" si="29"/>
        <v>-0.2909621228610414</v>
      </c>
      <c r="E232" s="49">
        <f t="shared" si="30"/>
        <v>31.38541686214973</v>
      </c>
      <c r="F232" s="49">
        <f t="shared" si="31"/>
        <v>93.15879748354475</v>
      </c>
      <c r="G232" s="118">
        <f t="shared" si="32"/>
        <v>58.99701988799558</v>
      </c>
      <c r="H232" s="118">
        <f t="shared" si="33"/>
        <v>92.8678353606837</v>
      </c>
      <c r="I232" s="118">
        <f t="shared" si="39"/>
        <v>45.70000000000038</v>
      </c>
      <c r="J232" s="54">
        <f t="shared" si="34"/>
        <v>10000000</v>
      </c>
      <c r="K232" s="54">
        <f t="shared" si="35"/>
        <v>10000000</v>
      </c>
      <c r="L232" s="49" t="e">
        <f t="shared" si="36"/>
        <v>#DIV/0!</v>
      </c>
      <c r="M232" s="57">
        <f t="shared" si="37"/>
        <v>204.13688465623318</v>
      </c>
      <c r="N232" s="41">
        <f t="shared" si="38"/>
        <v>-39636.94333698852</v>
      </c>
      <c r="O232" s="41"/>
      <c r="P232" s="41"/>
      <c r="Q232" s="41"/>
      <c r="R232" s="57"/>
      <c r="S232" s="57"/>
      <c r="T232" s="41"/>
      <c r="U232" s="41"/>
    </row>
    <row r="233" spans="1:21" ht="12" customHeight="1">
      <c r="A233" s="116">
        <f t="shared" si="27"/>
        <v>27.542287033379267</v>
      </c>
      <c r="B233" s="117">
        <f t="shared" si="12"/>
        <v>173.05329321425145</v>
      </c>
      <c r="C233" s="49">
        <f t="shared" si="28"/>
        <v>27.61195089807859</v>
      </c>
      <c r="D233" s="118">
        <f t="shared" si="29"/>
        <v>-0.2977528411448663</v>
      </c>
      <c r="E233" s="49">
        <f t="shared" si="30"/>
        <v>31.185741323360517</v>
      </c>
      <c r="F233" s="49">
        <f t="shared" si="31"/>
        <v>93.23233418483827</v>
      </c>
      <c r="G233" s="118">
        <f t="shared" si="32"/>
        <v>58.79769222143911</v>
      </c>
      <c r="H233" s="118">
        <f t="shared" si="33"/>
        <v>92.9345813436934</v>
      </c>
      <c r="I233" s="118">
        <f t="shared" si="39"/>
        <v>45.60000000000038</v>
      </c>
      <c r="J233" s="54">
        <f t="shared" si="34"/>
        <v>10000000</v>
      </c>
      <c r="K233" s="54">
        <f t="shared" si="35"/>
        <v>10000000</v>
      </c>
      <c r="L233" s="49" t="e">
        <f t="shared" si="36"/>
        <v>#DIV/0!</v>
      </c>
      <c r="M233" s="57">
        <f t="shared" si="37"/>
        <v>203.73660419473447</v>
      </c>
      <c r="N233" s="41">
        <f t="shared" si="38"/>
        <v>-39633.85415594156</v>
      </c>
      <c r="O233" s="41"/>
      <c r="P233" s="41"/>
      <c r="Q233" s="41"/>
      <c r="R233" s="57"/>
      <c r="S233" s="57"/>
      <c r="T233" s="41"/>
      <c r="U233" s="41"/>
    </row>
    <row r="234" spans="1:21" ht="12" customHeight="1">
      <c r="A234" s="116">
        <f t="shared" si="27"/>
        <v>28.18382931264207</v>
      </c>
      <c r="B234" s="117">
        <f t="shared" si="12"/>
        <v>177.08422223725</v>
      </c>
      <c r="C234" s="49">
        <f t="shared" si="28"/>
        <v>27.61231517938633</v>
      </c>
      <c r="D234" s="118">
        <f t="shared" si="29"/>
        <v>-0.3047026907950228</v>
      </c>
      <c r="E234" s="49">
        <f t="shared" si="30"/>
        <v>30.98608106295531</v>
      </c>
      <c r="F234" s="49">
        <f t="shared" si="31"/>
        <v>93.3075808353732</v>
      </c>
      <c r="G234" s="118">
        <f t="shared" si="32"/>
        <v>58.598396242341636</v>
      </c>
      <c r="H234" s="118">
        <f t="shared" si="33"/>
        <v>93.00287814457818</v>
      </c>
      <c r="I234" s="118">
        <f t="shared" si="39"/>
        <v>45.50000000000038</v>
      </c>
      <c r="J234" s="54">
        <f t="shared" si="34"/>
        <v>10000000</v>
      </c>
      <c r="K234" s="54">
        <f t="shared" si="35"/>
        <v>10000000</v>
      </c>
      <c r="L234" s="49" t="e">
        <f t="shared" si="36"/>
        <v>#DIV/0!</v>
      </c>
      <c r="M234" s="57">
        <f t="shared" si="37"/>
        <v>203.33631719492914</v>
      </c>
      <c r="N234" s="41">
        <f t="shared" si="38"/>
        <v>-39630.693416188245</v>
      </c>
      <c r="O234" s="41"/>
      <c r="P234" s="41"/>
      <c r="Q234" s="41"/>
      <c r="R234" s="57"/>
      <c r="S234" s="57"/>
      <c r="T234" s="41"/>
      <c r="U234" s="41"/>
    </row>
    <row r="235" spans="1:21" ht="12" customHeight="1">
      <c r="A235" s="116">
        <f t="shared" si="27"/>
        <v>28.84031503126358</v>
      </c>
      <c r="B235" s="117">
        <f t="shared" si="12"/>
        <v>181.20904365886588</v>
      </c>
      <c r="C235" s="49">
        <f t="shared" si="28"/>
        <v>27.612696644491717</v>
      </c>
      <c r="D235" s="118">
        <f t="shared" si="29"/>
        <v>-0.3118154469159512</v>
      </c>
      <c r="E235" s="49">
        <f t="shared" si="30"/>
        <v>30.786436799728882</v>
      </c>
      <c r="F235" s="49">
        <f t="shared" si="31"/>
        <v>93.38457705492286</v>
      </c>
      <c r="G235" s="118">
        <f t="shared" si="32"/>
        <v>58.399133444220595</v>
      </c>
      <c r="H235" s="118">
        <f t="shared" si="33"/>
        <v>93.0727616080069</v>
      </c>
      <c r="I235" s="118">
        <f t="shared" si="39"/>
        <v>45.400000000000375</v>
      </c>
      <c r="J235" s="54">
        <f t="shared" si="34"/>
        <v>10000000</v>
      </c>
      <c r="K235" s="54">
        <f t="shared" si="35"/>
        <v>10000000</v>
      </c>
      <c r="L235" s="49" t="e">
        <f t="shared" si="36"/>
        <v>#DIV/0!</v>
      </c>
      <c r="M235" s="57">
        <f t="shared" si="37"/>
        <v>202.93602350426013</v>
      </c>
      <c r="N235" s="41">
        <f t="shared" si="38"/>
        <v>-39627.45946956932</v>
      </c>
      <c r="O235" s="41"/>
      <c r="P235" s="41"/>
      <c r="Q235" s="41"/>
      <c r="R235" s="57"/>
      <c r="S235" s="57"/>
      <c r="T235" s="41"/>
      <c r="U235" s="41"/>
    </row>
    <row r="236" spans="1:21" ht="12" customHeight="1">
      <c r="A236" s="116">
        <f t="shared" si="27"/>
        <v>29.512092266661305</v>
      </c>
      <c r="B236" s="117">
        <f t="shared" si="12"/>
        <v>185.4299445140146</v>
      </c>
      <c r="C236" s="49">
        <f t="shared" si="28"/>
        <v>27.61309610476296</v>
      </c>
      <c r="D236" s="118">
        <f t="shared" si="29"/>
        <v>-0.3190949774590722</v>
      </c>
      <c r="E236" s="49">
        <f t="shared" si="30"/>
        <v>30.586809286231077</v>
      </c>
      <c r="F236" s="49">
        <f t="shared" si="31"/>
        <v>93.46336337113044</v>
      </c>
      <c r="G236" s="118">
        <f t="shared" si="32"/>
        <v>58.19990539099403</v>
      </c>
      <c r="H236" s="118">
        <f t="shared" si="33"/>
        <v>93.14426839367137</v>
      </c>
      <c r="I236" s="118">
        <f t="shared" si="39"/>
        <v>45.300000000000374</v>
      </c>
      <c r="J236" s="54">
        <f t="shared" si="34"/>
        <v>10000000</v>
      </c>
      <c r="K236" s="54">
        <f t="shared" si="35"/>
        <v>10000000</v>
      </c>
      <c r="L236" s="49" t="e">
        <f t="shared" si="36"/>
        <v>#DIV/0!</v>
      </c>
      <c r="M236" s="57">
        <f t="shared" si="37"/>
        <v>202.53572296660482</v>
      </c>
      <c r="N236" s="41">
        <f t="shared" si="38"/>
        <v>-39624.15063040868</v>
      </c>
      <c r="O236" s="41"/>
      <c r="P236" s="41"/>
      <c r="Q236" s="41"/>
      <c r="R236" s="57"/>
      <c r="S236" s="57"/>
      <c r="T236" s="41"/>
      <c r="U236" s="41"/>
    </row>
    <row r="237" spans="1:21" ht="12" customHeight="1">
      <c r="A237" s="116">
        <f t="shared" si="27"/>
        <v>30.1995172040176</v>
      </c>
      <c r="B237" s="117">
        <f t="shared" si="12"/>
        <v>189.74916278020052</v>
      </c>
      <c r="C237" s="49">
        <f t="shared" si="28"/>
        <v>27.613514409953844</v>
      </c>
      <c r="D237" s="118">
        <f t="shared" si="29"/>
        <v>-0.32654524573901594</v>
      </c>
      <c r="E237" s="49">
        <f t="shared" si="30"/>
        <v>30.387199310345853</v>
      </c>
      <c r="F237" s="49">
        <f t="shared" si="31"/>
        <v>93.5439812395871</v>
      </c>
      <c r="G237" s="118">
        <f t="shared" si="32"/>
        <v>58.0007137202997</v>
      </c>
      <c r="H237" s="118">
        <f t="shared" si="33"/>
        <v>93.21743599384808</v>
      </c>
      <c r="I237" s="118">
        <f t="shared" si="39"/>
        <v>45.20000000000037</v>
      </c>
      <c r="J237" s="54">
        <f t="shared" si="34"/>
        <v>10000000</v>
      </c>
      <c r="K237" s="54">
        <f t="shared" si="35"/>
        <v>10000000</v>
      </c>
      <c r="L237" s="49" t="e">
        <f t="shared" si="36"/>
        <v>#DIV/0!</v>
      </c>
      <c r="M237" s="57">
        <f t="shared" si="37"/>
        <v>202.1354154221908</v>
      </c>
      <c r="N237" s="41">
        <f t="shared" si="38"/>
        <v>-39620.7651746801</v>
      </c>
      <c r="O237" s="41"/>
      <c r="P237" s="41"/>
      <c r="Q237" s="41"/>
      <c r="R237" s="57"/>
      <c r="S237" s="57"/>
      <c r="T237" s="41"/>
      <c r="U237" s="41"/>
    </row>
    <row r="238" spans="1:21" ht="12" customHeight="1">
      <c r="A238" s="116">
        <f t="shared" si="27"/>
        <v>30.90295432513327</v>
      </c>
      <c r="B238" s="117">
        <f t="shared" si="12"/>
        <v>194.1689885641192</v>
      </c>
      <c r="C238" s="49">
        <f t="shared" si="28"/>
        <v>27.613952450026904</v>
      </c>
      <c r="D238" s="118">
        <f t="shared" si="29"/>
        <v>-0.33417031303398953</v>
      </c>
      <c r="E238" s="49">
        <f t="shared" si="30"/>
        <v>30.187607696943996</v>
      </c>
      <c r="F238" s="49">
        <f t="shared" si="31"/>
        <v>93.62647306430219</v>
      </c>
      <c r="G238" s="118">
        <f t="shared" si="32"/>
        <v>57.8015601469709</v>
      </c>
      <c r="H238" s="118">
        <f t="shared" si="33"/>
        <v>93.2923027512682</v>
      </c>
      <c r="I238" s="118">
        <f t="shared" si="39"/>
        <v>45.10000000000037</v>
      </c>
      <c r="J238" s="54">
        <f t="shared" si="34"/>
        <v>10000000</v>
      </c>
      <c r="K238" s="54">
        <f t="shared" si="35"/>
        <v>10000000</v>
      </c>
      <c r="L238" s="49" t="e">
        <f t="shared" si="36"/>
        <v>#DIV/0!</v>
      </c>
      <c r="M238" s="57">
        <f t="shared" si="37"/>
        <v>201.73510070751098</v>
      </c>
      <c r="N238" s="41">
        <f t="shared" si="38"/>
        <v>-39617.30133915666</v>
      </c>
      <c r="O238" s="41"/>
      <c r="P238" s="41"/>
      <c r="Q238" s="41"/>
      <c r="R238" s="57"/>
      <c r="S238" s="57"/>
      <c r="T238" s="41"/>
      <c r="U238" s="41"/>
    </row>
    <row r="239" spans="1:21" ht="12" customHeight="1">
      <c r="A239" s="116">
        <f t="shared" si="27"/>
        <v>31.62277660168108</v>
      </c>
      <c r="B239" s="117">
        <f t="shared" si="12"/>
        <v>198.69176531590495</v>
      </c>
      <c r="C239" s="49">
        <f t="shared" si="28"/>
        <v>27.614411157064104</v>
      </c>
      <c r="D239" s="118">
        <f t="shared" si="29"/>
        <v>-0.3419743412741357</v>
      </c>
      <c r="E239" s="49">
        <f t="shared" si="30"/>
        <v>29.988035309612016</v>
      </c>
      <c r="F239" s="49">
        <f t="shared" si="31"/>
        <v>93.7108822185687</v>
      </c>
      <c r="G239" s="118">
        <f t="shared" si="32"/>
        <v>57.60244646667612</v>
      </c>
      <c r="H239" s="118">
        <f t="shared" si="33"/>
        <v>93.36890787729456</v>
      </c>
      <c r="I239" s="118">
        <f t="shared" si="39"/>
        <v>45.00000000000037</v>
      </c>
      <c r="J239" s="54">
        <f t="shared" si="34"/>
        <v>10000000</v>
      </c>
      <c r="K239" s="54">
        <f t="shared" si="35"/>
        <v>10000000</v>
      </c>
      <c r="L239" s="49" t="e">
        <f t="shared" si="36"/>
        <v>#DIV/0!</v>
      </c>
      <c r="M239" s="57">
        <f t="shared" si="37"/>
        <v>201.33477865523543</v>
      </c>
      <c r="N239" s="41">
        <f t="shared" si="38"/>
        <v>-39613.75732054238</v>
      </c>
      <c r="O239" s="41"/>
      <c r="P239" s="41"/>
      <c r="Q239" s="41"/>
      <c r="R239" s="57"/>
      <c r="S239" s="57"/>
      <c r="T239" s="41"/>
      <c r="U239" s="41"/>
    </row>
    <row r="240" spans="1:21" ht="12" customHeight="1">
      <c r="A240" s="116">
        <f t="shared" si="27"/>
        <v>32.3593656929601</v>
      </c>
      <c r="B240" s="117">
        <f t="shared" si="12"/>
        <v>203.31989107165805</v>
      </c>
      <c r="C240" s="49">
        <f t="shared" si="28"/>
        <v>27.61489150726881</v>
      </c>
      <c r="D240" s="118">
        <f t="shared" si="29"/>
        <v>-0.34996159582189684</v>
      </c>
      <c r="E240" s="49">
        <f t="shared" si="30"/>
        <v>29.78848305246169</v>
      </c>
      <c r="F240" s="49">
        <f t="shared" si="31"/>
        <v>93.79725306622763</v>
      </c>
      <c r="G240" s="118">
        <f t="shared" si="32"/>
        <v>57.403374559730494</v>
      </c>
      <c r="H240" s="118">
        <f t="shared" si="33"/>
        <v>93.44729147040573</v>
      </c>
      <c r="I240" s="118">
        <f t="shared" si="39"/>
        <v>44.90000000000037</v>
      </c>
      <c r="J240" s="54">
        <f t="shared" si="34"/>
        <v>10000000</v>
      </c>
      <c r="K240" s="54">
        <f t="shared" si="35"/>
        <v>10000000</v>
      </c>
      <c r="L240" s="49" t="e">
        <f t="shared" si="36"/>
        <v>#DIV/0!</v>
      </c>
      <c r="M240" s="57">
        <f t="shared" si="37"/>
        <v>200.93444909412176</v>
      </c>
      <c r="N240" s="41">
        <f t="shared" si="38"/>
        <v>-39610.13127458547</v>
      </c>
      <c r="O240" s="41"/>
      <c r="P240" s="41"/>
      <c r="Q240" s="41"/>
      <c r="R240" s="57"/>
      <c r="S240" s="57"/>
      <c r="T240" s="41"/>
      <c r="U240" s="41"/>
    </row>
    <row r="241" spans="1:21" ht="12" customHeight="1">
      <c r="A241" s="116">
        <f t="shared" si="27"/>
        <v>33.1131121482563</v>
      </c>
      <c r="B241" s="117">
        <f t="shared" si="12"/>
        <v>208.05581972491385</v>
      </c>
      <c r="C241" s="49">
        <f t="shared" si="28"/>
        <v>27.615394523064015</v>
      </c>
      <c r="D241" s="118">
        <f t="shared" si="29"/>
        <v>-0.3581364483486952</v>
      </c>
      <c r="E241" s="49">
        <f t="shared" si="30"/>
        <v>29.588951872023173</v>
      </c>
      <c r="F241" s="49">
        <f t="shared" si="31"/>
        <v>93.8856309833344</v>
      </c>
      <c r="G241" s="118">
        <f t="shared" si="32"/>
        <v>57.204346395087185</v>
      </c>
      <c r="H241" s="118">
        <f t="shared" si="33"/>
        <v>93.52749453498569</v>
      </c>
      <c r="I241" s="118">
        <f t="shared" si="39"/>
        <v>44.80000000000037</v>
      </c>
      <c r="J241" s="54">
        <f t="shared" si="34"/>
        <v>10000000</v>
      </c>
      <c r="K241" s="54">
        <f t="shared" si="35"/>
        <v>10000000</v>
      </c>
      <c r="L241" s="49" t="e">
        <f t="shared" si="36"/>
        <v>#DIV/0!</v>
      </c>
      <c r="M241" s="57">
        <f t="shared" si="37"/>
        <v>200.53411184892357</v>
      </c>
      <c r="N241" s="41">
        <f t="shared" si="38"/>
        <v>-39606.42131517334</v>
      </c>
      <c r="O241" s="41"/>
      <c r="P241" s="41"/>
      <c r="Q241" s="41"/>
      <c r="R241" s="57"/>
      <c r="S241" s="57"/>
      <c r="T241" s="41"/>
      <c r="U241" s="41"/>
    </row>
    <row r="242" spans="1:21" ht="12" customHeight="1">
      <c r="A242" s="116">
        <f t="shared" si="27"/>
        <v>33.88441561391743</v>
      </c>
      <c r="B242" s="117">
        <f t="shared" si="12"/>
        <v>212.90206232773258</v>
      </c>
      <c r="C242" s="49">
        <f t="shared" si="28"/>
        <v>27.615921275291203</v>
      </c>
      <c r="D242" s="118">
        <f t="shared" si="29"/>
        <v>-0.3665033798124523</v>
      </c>
      <c r="E242" s="49">
        <f t="shared" si="30"/>
        <v>29.389442759225453</v>
      </c>
      <c r="F242" s="49">
        <f t="shared" si="31"/>
        <v>93.97606238023023</v>
      </c>
      <c r="G242" s="118">
        <f t="shared" si="32"/>
        <v>57.00536403451666</v>
      </c>
      <c r="H242" s="118">
        <f t="shared" si="33"/>
        <v>93.60955900041778</v>
      </c>
      <c r="I242" s="118">
        <f t="shared" si="39"/>
        <v>44.700000000000365</v>
      </c>
      <c r="J242" s="54">
        <f t="shared" si="34"/>
        <v>10000000</v>
      </c>
      <c r="K242" s="54">
        <f t="shared" si="35"/>
        <v>10000000</v>
      </c>
      <c r="L242" s="49" t="e">
        <f t="shared" si="36"/>
        <v>#DIV/0!</v>
      </c>
      <c r="M242" s="57">
        <f t="shared" si="37"/>
        <v>200.1337667402961</v>
      </c>
      <c r="N242" s="41">
        <f t="shared" si="38"/>
        <v>-39602.625513408624</v>
      </c>
      <c r="O242" s="41"/>
      <c r="P242" s="41"/>
      <c r="Q242" s="41"/>
      <c r="R242" s="57"/>
      <c r="S242" s="57"/>
      <c r="T242" s="41"/>
      <c r="U242" s="41"/>
    </row>
    <row r="243" spans="1:21" ht="12" customHeight="1">
      <c r="A243" s="116">
        <f t="shared" si="27"/>
        <v>34.67368504525026</v>
      </c>
      <c r="B243" s="117">
        <f t="shared" si="12"/>
        <v>217.861188422089</v>
      </c>
      <c r="C243" s="49">
        <f t="shared" si="28"/>
        <v>27.616472885514565</v>
      </c>
      <c r="D243" s="118">
        <f t="shared" si="29"/>
        <v>-0.37506698354079115</v>
      </c>
      <c r="E243" s="49">
        <f t="shared" si="30"/>
        <v>29.189956751468987</v>
      </c>
      <c r="F243" s="49">
        <f t="shared" si="31"/>
        <v>94.06859472402024</v>
      </c>
      <c r="G243" s="118">
        <f t="shared" si="32"/>
        <v>56.80642963698355</v>
      </c>
      <c r="H243" s="118">
        <f t="shared" si="33"/>
        <v>93.69352774047945</v>
      </c>
      <c r="I243" s="118">
        <f t="shared" si="39"/>
        <v>44.600000000000364</v>
      </c>
      <c r="J243" s="54">
        <f t="shared" si="34"/>
        <v>10000000</v>
      </c>
      <c r="K243" s="54">
        <f t="shared" si="35"/>
        <v>10000000</v>
      </c>
      <c r="L243" s="49" t="e">
        <f t="shared" si="36"/>
        <v>#DIV/0!</v>
      </c>
      <c r="M243" s="57">
        <f t="shared" si="37"/>
        <v>199.73341358470023</v>
      </c>
      <c r="N243" s="41">
        <f t="shared" si="38"/>
        <v>-39598.7418966661</v>
      </c>
      <c r="O243" s="41"/>
      <c r="P243" s="41"/>
      <c r="Q243" s="41"/>
      <c r="R243" s="57"/>
      <c r="S243" s="57"/>
      <c r="T243" s="41"/>
      <c r="U243" s="41"/>
    </row>
    <row r="244" spans="1:21" ht="12" customHeight="1">
      <c r="A244" s="116">
        <f t="shared" si="27"/>
        <v>35.481338923354556</v>
      </c>
      <c r="B244" s="117">
        <f t="shared" si="12"/>
        <v>222.9358274022805</v>
      </c>
      <c r="C244" s="49">
        <f t="shared" si="28"/>
        <v>27.617050528436486</v>
      </c>
      <c r="D244" s="118">
        <f t="shared" si="29"/>
        <v>-0.3838319684250149</v>
      </c>
      <c r="E244" s="49">
        <f t="shared" si="30"/>
        <v>28.9904949347935</v>
      </c>
      <c r="F244" s="49">
        <f t="shared" si="31"/>
        <v>94.1632765614613</v>
      </c>
      <c r="G244" s="118">
        <f t="shared" si="32"/>
        <v>56.60754546322998</v>
      </c>
      <c r="H244" s="118">
        <f t="shared" si="33"/>
        <v>93.77944459303629</v>
      </c>
      <c r="I244" s="118">
        <f t="shared" si="39"/>
        <v>44.50000000000036</v>
      </c>
      <c r="J244" s="54">
        <f t="shared" si="34"/>
        <v>10000000</v>
      </c>
      <c r="K244" s="54">
        <f t="shared" si="35"/>
        <v>10000000</v>
      </c>
      <c r="L244" s="49" t="e">
        <f t="shared" si="36"/>
        <v>#DIV/0!</v>
      </c>
      <c r="M244" s="57">
        <f t="shared" si="37"/>
        <v>199.33305219430392</v>
      </c>
      <c r="N244" s="41">
        <f t="shared" si="38"/>
        <v>-39594.76844763017</v>
      </c>
      <c r="O244" s="41"/>
      <c r="P244" s="41"/>
      <c r="Q244" s="41"/>
      <c r="R244" s="57"/>
      <c r="S244" s="57"/>
      <c r="T244" s="41"/>
      <c r="U244" s="41"/>
    </row>
    <row r="245" spans="1:21" ht="12" customHeight="1">
      <c r="A245" s="116">
        <f t="shared" si="27"/>
        <v>36.30780547700713</v>
      </c>
      <c r="B245" s="117">
        <f t="shared" si="12"/>
        <v>228.1286699090657</v>
      </c>
      <c r="C245" s="49">
        <f t="shared" si="28"/>
        <v>27.617655434428897</v>
      </c>
      <c r="D245" s="118">
        <f t="shared" si="29"/>
        <v>-0.39280316223030487</v>
      </c>
      <c r="E245" s="49">
        <f t="shared" si="30"/>
        <v>28.791058446146153</v>
      </c>
      <c r="F245" s="49">
        <f t="shared" si="31"/>
        <v>94.26015754225978</v>
      </c>
      <c r="G245" s="118">
        <f t="shared" si="32"/>
        <v>56.40871388057505</v>
      </c>
      <c r="H245" s="118">
        <f t="shared" si="33"/>
        <v>93.86735438002947</v>
      </c>
      <c r="I245" s="118">
        <f t="shared" si="39"/>
        <v>44.40000000000036</v>
      </c>
      <c r="J245" s="54">
        <f t="shared" si="34"/>
        <v>10000000</v>
      </c>
      <c r="K245" s="54">
        <f t="shared" si="35"/>
        <v>10000000</v>
      </c>
      <c r="L245" s="49" t="e">
        <f t="shared" si="36"/>
        <v>#DIV/0!</v>
      </c>
      <c r="M245" s="57">
        <f t="shared" si="37"/>
        <v>198.93268237688122</v>
      </c>
      <c r="N245" s="41">
        <f t="shared" si="38"/>
        <v>-39590.70310331246</v>
      </c>
      <c r="O245" s="41"/>
      <c r="P245" s="41"/>
      <c r="Q245" s="41"/>
      <c r="R245" s="57"/>
      <c r="S245" s="57"/>
      <c r="T245" s="41"/>
      <c r="U245" s="41"/>
    </row>
    <row r="246" spans="1:21" ht="12" customHeight="1">
      <c r="A246" s="116">
        <f t="shared" si="27"/>
        <v>37.15352290971416</v>
      </c>
      <c r="B246" s="117">
        <f t="shared" si="12"/>
        <v>233.44246925627618</v>
      </c>
      <c r="C246" s="49">
        <f t="shared" si="28"/>
        <v>27.618288892186797</v>
      </c>
      <c r="D246" s="118">
        <f t="shared" si="29"/>
        <v>-0.4019855150278978</v>
      </c>
      <c r="E246" s="49">
        <f t="shared" si="30"/>
        <v>28.591648475754113</v>
      </c>
      <c r="F246" s="49">
        <f t="shared" si="31"/>
        <v>94.35928844278115</v>
      </c>
      <c r="G246" s="118">
        <f t="shared" si="32"/>
        <v>56.20993736794091</v>
      </c>
      <c r="H246" s="118">
        <f t="shared" si="33"/>
        <v>93.95730292775325</v>
      </c>
      <c r="I246" s="118">
        <f t="shared" si="39"/>
        <v>44.30000000000036</v>
      </c>
      <c r="J246" s="54">
        <f t="shared" si="34"/>
        <v>10000000</v>
      </c>
      <c r="K246" s="54">
        <f t="shared" si="35"/>
        <v>10000000</v>
      </c>
      <c r="L246" s="49" t="e">
        <f t="shared" si="36"/>
        <v>#DIV/0!</v>
      </c>
      <c r="M246" s="57">
        <f t="shared" si="37"/>
        <v>198.5323039357095</v>
      </c>
      <c r="N246" s="41">
        <f t="shared" si="38"/>
        <v>-39586.54375404929</v>
      </c>
      <c r="O246" s="41"/>
      <c r="P246" s="41"/>
      <c r="Q246" s="41"/>
      <c r="R246" s="57"/>
      <c r="S246" s="57"/>
      <c r="T246" s="41"/>
      <c r="U246" s="41"/>
    </row>
    <row r="247" spans="1:21" ht="12" customHeight="1">
      <c r="A247" s="116">
        <f t="shared" si="27"/>
        <v>38.01893963205301</v>
      </c>
      <c r="B247" s="117">
        <f t="shared" si="12"/>
        <v>238.88004289066316</v>
      </c>
      <c r="C247" s="49">
        <f t="shared" si="28"/>
        <v>27.618952251509228</v>
      </c>
      <c r="D247" s="118">
        <f t="shared" si="29"/>
        <v>-0.41138410275541243</v>
      </c>
      <c r="E247" s="49">
        <f t="shared" si="30"/>
        <v>28.39226626960655</v>
      </c>
      <c r="F247" s="49">
        <f t="shared" si="31"/>
        <v>94.46072119017141</v>
      </c>
      <c r="G247" s="118">
        <f t="shared" si="32"/>
        <v>56.01121852111578</v>
      </c>
      <c r="H247" s="118">
        <f t="shared" si="33"/>
        <v>94.049337087416</v>
      </c>
      <c r="I247" s="118">
        <f t="shared" si="39"/>
        <v>44.20000000000036</v>
      </c>
      <c r="J247" s="54">
        <f t="shared" si="34"/>
        <v>10000000</v>
      </c>
      <c r="K247" s="54">
        <f t="shared" si="35"/>
        <v>10000000</v>
      </c>
      <c r="L247" s="49" t="e">
        <f t="shared" si="36"/>
        <v>#DIV/0!</v>
      </c>
      <c r="M247" s="57">
        <f t="shared" si="37"/>
        <v>198.13191666946307</v>
      </c>
      <c r="N247" s="41">
        <f t="shared" si="38"/>
        <v>-39582.288242478564</v>
      </c>
      <c r="O247" s="41"/>
      <c r="P247" s="41"/>
      <c r="Q247" s="41"/>
      <c r="R247" s="57"/>
      <c r="S247" s="57"/>
      <c r="T247" s="41"/>
      <c r="U247" s="41"/>
    </row>
    <row r="248" spans="1:21" ht="12" customHeight="1">
      <c r="A248" s="116">
        <f t="shared" si="27"/>
        <v>38.90451449942486</v>
      </c>
      <c r="B248" s="117">
        <f t="shared" si="12"/>
        <v>244.44427388574147</v>
      </c>
      <c r="C248" s="49">
        <f t="shared" si="28"/>
        <v>27.61964692621515</v>
      </c>
      <c r="D248" s="118">
        <f t="shared" si="29"/>
        <v>-0.4210041309117794</v>
      </c>
      <c r="E248" s="49">
        <f t="shared" si="30"/>
        <v>28.19291313205079</v>
      </c>
      <c r="F248" s="49">
        <f t="shared" si="31"/>
        <v>94.56450888688966</v>
      </c>
      <c r="G248" s="118">
        <f t="shared" si="32"/>
        <v>55.812560058265944</v>
      </c>
      <c r="H248" s="118">
        <f t="shared" si="33"/>
        <v>94.14350475597787</v>
      </c>
      <c r="I248" s="118">
        <f t="shared" si="39"/>
        <v>44.10000000000036</v>
      </c>
      <c r="J248" s="54">
        <f t="shared" si="34"/>
        <v>10000000</v>
      </c>
      <c r="K248" s="54">
        <f t="shared" si="35"/>
        <v>10000000</v>
      </c>
      <c r="L248" s="49" t="e">
        <f t="shared" si="36"/>
        <v>#DIV/0!</v>
      </c>
      <c r="M248" s="57">
        <f t="shared" si="37"/>
        <v>197.73152037210576</v>
      </c>
      <c r="N248" s="41">
        <f t="shared" si="38"/>
        <v>-39577.93436249584</v>
      </c>
      <c r="O248" s="41"/>
      <c r="P248" s="41"/>
      <c r="Q248" s="41"/>
      <c r="R248" s="57"/>
      <c r="S248" s="57"/>
      <c r="T248" s="41"/>
      <c r="U248" s="41"/>
    </row>
    <row r="249" spans="1:21" ht="12" customHeight="1">
      <c r="A249" s="116">
        <f t="shared" si="27"/>
        <v>39.81071705534644</v>
      </c>
      <c r="B249" s="117">
        <f t="shared" si="12"/>
        <v>250.13811247043648</v>
      </c>
      <c r="C249" s="49">
        <f t="shared" si="28"/>
        <v>27.62037439719986</v>
      </c>
      <c r="D249" s="118">
        <f t="shared" si="29"/>
        <v>-0.4308509383937624</v>
      </c>
      <c r="E249" s="49">
        <f t="shared" si="30"/>
        <v>27.993590428507424</v>
      </c>
      <c r="F249" s="49">
        <f t="shared" si="31"/>
        <v>94.67070583565165</v>
      </c>
      <c r="G249" s="118">
        <f t="shared" si="32"/>
        <v>55.613964825707285</v>
      </c>
      <c r="H249" s="118">
        <f t="shared" si="33"/>
        <v>94.23985489725789</v>
      </c>
      <c r="I249" s="118">
        <f t="shared" si="39"/>
        <v>44.000000000000355</v>
      </c>
      <c r="J249" s="54">
        <f t="shared" si="34"/>
        <v>10000000</v>
      </c>
      <c r="K249" s="54">
        <f t="shared" si="35"/>
        <v>10000000</v>
      </c>
      <c r="L249" s="49" t="e">
        <f t="shared" si="36"/>
        <v>#DIV/0!</v>
      </c>
      <c r="M249" s="57">
        <f t="shared" si="37"/>
        <v>197.33111483277958</v>
      </c>
      <c r="N249" s="41">
        <f t="shared" si="38"/>
        <v>-39573.479858189115</v>
      </c>
      <c r="O249" s="41"/>
      <c r="P249" s="41"/>
      <c r="Q249" s="41"/>
      <c r="R249" s="57"/>
      <c r="S249" s="57"/>
      <c r="T249" s="41"/>
      <c r="U249" s="41"/>
    </row>
    <row r="250" spans="1:21" ht="12" customHeight="1">
      <c r="A250" s="116">
        <f t="shared" si="27"/>
        <v>40.73802778040797</v>
      </c>
      <c r="B250" s="117">
        <f t="shared" si="12"/>
        <v>255.96457759333316</v>
      </c>
      <c r="C250" s="49">
        <f t="shared" si="28"/>
        <v>27.621136215639236</v>
      </c>
      <c r="D250" s="118">
        <f t="shared" si="29"/>
        <v>-0.4409300014814384</v>
      </c>
      <c r="E250" s="49">
        <f t="shared" si="30"/>
        <v>27.7942995883106</v>
      </c>
      <c r="F250" s="49">
        <f t="shared" si="31"/>
        <v>94.77936756478178</v>
      </c>
      <c r="G250" s="118">
        <f t="shared" si="32"/>
        <v>55.41543580394983</v>
      </c>
      <c r="H250" s="118">
        <f t="shared" si="33"/>
        <v>94.33843756330035</v>
      </c>
      <c r="I250" s="118">
        <f t="shared" si="39"/>
        <v>43.900000000000354</v>
      </c>
      <c r="J250" s="54">
        <f t="shared" si="34"/>
        <v>10000000</v>
      </c>
      <c r="K250" s="54">
        <f t="shared" si="35"/>
        <v>10000000</v>
      </c>
      <c r="L250" s="49" t="e">
        <f t="shared" si="36"/>
        <v>#DIV/0!</v>
      </c>
      <c r="M250" s="57">
        <f t="shared" si="37"/>
        <v>196.93069983569188</v>
      </c>
      <c r="N250" s="41">
        <f t="shared" si="38"/>
        <v>-39568.92242275239</v>
      </c>
      <c r="O250" s="41"/>
      <c r="P250" s="41"/>
      <c r="Q250" s="41"/>
      <c r="R250" s="57"/>
      <c r="S250" s="57"/>
      <c r="T250" s="41"/>
      <c r="U250" s="41"/>
    </row>
    <row r="251" spans="1:21" ht="12" customHeight="1">
      <c r="A251" s="116">
        <f t="shared" si="27"/>
        <v>41.686938347030136</v>
      </c>
      <c r="B251" s="117">
        <f t="shared" si="12"/>
        <v>261.926758523361</v>
      </c>
      <c r="C251" s="49">
        <f t="shared" si="28"/>
        <v>27.62193400634924</v>
      </c>
      <c r="D251" s="118">
        <f t="shared" si="29"/>
        <v>-0.4512469379804982</v>
      </c>
      <c r="E251" s="49">
        <f t="shared" si="30"/>
        <v>27.5950421076781</v>
      </c>
      <c r="F251" s="49">
        <f t="shared" si="31"/>
        <v>94.89055085397119</v>
      </c>
      <c r="G251" s="118">
        <f t="shared" si="32"/>
        <v>55.21697611402734</v>
      </c>
      <c r="H251" s="118">
        <f t="shared" si="33"/>
        <v>94.43930391599069</v>
      </c>
      <c r="I251" s="118">
        <f t="shared" si="39"/>
        <v>43.80000000000035</v>
      </c>
      <c r="J251" s="54">
        <f t="shared" si="34"/>
        <v>10000000</v>
      </c>
      <c r="K251" s="54">
        <f t="shared" si="35"/>
        <v>10000000</v>
      </c>
      <c r="L251" s="49" t="e">
        <f t="shared" si="36"/>
        <v>#DIV/0!</v>
      </c>
      <c r="M251" s="57">
        <f t="shared" si="37"/>
        <v>196.5302751599988</v>
      </c>
      <c r="N251" s="41">
        <f t="shared" si="38"/>
        <v>-39564.25969737659</v>
      </c>
      <c r="O251" s="41"/>
      <c r="P251" s="41"/>
      <c r="Q251" s="41"/>
      <c r="R251" s="57"/>
      <c r="S251" s="57"/>
      <c r="T251" s="41"/>
      <c r="U251" s="41"/>
    </row>
    <row r="252" spans="1:21" ht="12" customHeight="1">
      <c r="A252" s="116">
        <f t="shared" si="27"/>
        <v>42.65795188015585</v>
      </c>
      <c r="B252" s="117">
        <f t="shared" si="12"/>
        <v>268.02781648776903</v>
      </c>
      <c r="C252" s="49">
        <f t="shared" si="28"/>
        <v>27.622769471308388</v>
      </c>
      <c r="D252" s="118">
        <f t="shared" si="29"/>
        <v>-0.4618075115297348</v>
      </c>
      <c r="E252" s="49">
        <f t="shared" si="30"/>
        <v>27.395819552817244</v>
      </c>
      <c r="F252" s="49">
        <f t="shared" si="31"/>
        <v>95.00431376043888</v>
      </c>
      <c r="G252" s="118">
        <f t="shared" si="32"/>
        <v>55.01858902412563</v>
      </c>
      <c r="H252" s="118">
        <f t="shared" si="33"/>
        <v>94.54250624890913</v>
      </c>
      <c r="I252" s="118">
        <f t="shared" si="39"/>
        <v>43.70000000000035</v>
      </c>
      <c r="J252" s="54">
        <f t="shared" si="34"/>
        <v>10000000</v>
      </c>
      <c r="K252" s="54">
        <f t="shared" si="35"/>
        <v>10000000</v>
      </c>
      <c r="L252" s="49" t="e">
        <f t="shared" si="36"/>
        <v>#DIV/0!</v>
      </c>
      <c r="M252" s="57">
        <f t="shared" si="37"/>
        <v>196.12984057968671</v>
      </c>
      <c r="N252" s="41">
        <f t="shared" si="38"/>
        <v>-39559.489270119</v>
      </c>
      <c r="O252" s="41"/>
      <c r="P252" s="41"/>
      <c r="Q252" s="41"/>
      <c r="R252" s="57"/>
      <c r="S252" s="57"/>
      <c r="T252" s="41"/>
      <c r="U252" s="41"/>
    </row>
    <row r="253" spans="1:21" ht="12" customHeight="1">
      <c r="A253" s="116">
        <f t="shared" si="27"/>
        <v>43.65158322401308</v>
      </c>
      <c r="B253" s="117">
        <f t="shared" si="12"/>
        <v>274.2709863482459</v>
      </c>
      <c r="C253" s="49">
        <f t="shared" si="28"/>
        <v>27.62364439335101</v>
      </c>
      <c r="D253" s="118">
        <f t="shared" si="29"/>
        <v>-0.47261763608265</v>
      </c>
      <c r="E253" s="49">
        <f t="shared" si="30"/>
        <v>27.19663356317345</v>
      </c>
      <c r="F253" s="49">
        <f t="shared" si="31"/>
        <v>95.12071564549059</v>
      </c>
      <c r="G253" s="118">
        <f t="shared" si="32"/>
        <v>54.820277956524464</v>
      </c>
      <c r="H253" s="118">
        <f t="shared" si="33"/>
        <v>94.64809800940795</v>
      </c>
      <c r="I253" s="118">
        <f t="shared" si="39"/>
        <v>43.60000000000035</v>
      </c>
      <c r="J253" s="54">
        <f t="shared" si="34"/>
        <v>10000000</v>
      </c>
      <c r="K253" s="54">
        <f t="shared" si="35"/>
        <v>10000000</v>
      </c>
      <c r="L253" s="49" t="e">
        <f t="shared" si="36"/>
        <v>#DIV/0!</v>
      </c>
      <c r="M253" s="57">
        <f t="shared" si="37"/>
        <v>195.72939586345063</v>
      </c>
      <c r="N253" s="41">
        <f t="shared" si="38"/>
        <v>-39554.60867474957</v>
      </c>
      <c r="O253" s="41"/>
      <c r="P253" s="41"/>
      <c r="Q253" s="41"/>
      <c r="R253" s="57"/>
      <c r="S253" s="57"/>
      <c r="T253" s="41"/>
      <c r="U253" s="41"/>
    </row>
    <row r="254" spans="1:21" ht="12" customHeight="1">
      <c r="A254" s="116">
        <f t="shared" si="27"/>
        <v>44.66835921509269</v>
      </c>
      <c r="B254" s="117">
        <f t="shared" si="12"/>
        <v>280.6595783160903</v>
      </c>
      <c r="C254" s="49">
        <f t="shared" si="28"/>
        <v>27.624560640040656</v>
      </c>
      <c r="D254" s="118">
        <f t="shared" si="29"/>
        <v>-0.48368338057268484</v>
      </c>
      <c r="E254" s="49">
        <f t="shared" si="30"/>
        <v>26.997485854826113</v>
      </c>
      <c r="F254" s="49">
        <f t="shared" si="31"/>
        <v>95.23981720147088</v>
      </c>
      <c r="G254" s="118">
        <f t="shared" si="32"/>
        <v>54.622046494866765</v>
      </c>
      <c r="H254" s="118">
        <f t="shared" si="33"/>
        <v>94.7561338208982</v>
      </c>
      <c r="I254" s="118">
        <f t="shared" si="39"/>
        <v>43.50000000000035</v>
      </c>
      <c r="J254" s="54">
        <f t="shared" si="34"/>
        <v>10000000</v>
      </c>
      <c r="K254" s="54">
        <f t="shared" si="35"/>
        <v>10000000</v>
      </c>
      <c r="L254" s="49" t="e">
        <f t="shared" si="36"/>
        <v>#DIV/0!</v>
      </c>
      <c r="M254" s="57">
        <f t="shared" si="37"/>
        <v>195.32894077456967</v>
      </c>
      <c r="N254" s="41">
        <f t="shared" si="38"/>
        <v>-39549.61538957444</v>
      </c>
      <c r="O254" s="41"/>
      <c r="P254" s="41"/>
      <c r="Q254" s="41"/>
      <c r="R254" s="57"/>
      <c r="S254" s="57"/>
      <c r="T254" s="41"/>
      <c r="U254" s="41"/>
    </row>
    <row r="255" spans="1:21" ht="12" customHeight="1">
      <c r="A255" s="116">
        <f t="shared" si="27"/>
        <v>45.70881896148387</v>
      </c>
      <c r="B255" s="117">
        <f t="shared" si="12"/>
        <v>287.19697970732716</v>
      </c>
      <c r="C255" s="49">
        <f t="shared" si="28"/>
        <v>27.625520167731622</v>
      </c>
      <c r="D255" s="118">
        <f t="shared" si="29"/>
        <v>-0.49501097377222886</v>
      </c>
      <c r="E255" s="49">
        <f t="shared" si="30"/>
        <v>26.798378224040043</v>
      </c>
      <c r="F255" s="49">
        <f t="shared" si="31"/>
        <v>95.36168047910068</v>
      </c>
      <c r="G255" s="118">
        <f t="shared" si="32"/>
        <v>54.423898391771665</v>
      </c>
      <c r="H255" s="118">
        <f t="shared" si="33"/>
        <v>94.86666950532846</v>
      </c>
      <c r="I255" s="118">
        <f t="shared" si="39"/>
        <v>43.40000000000035</v>
      </c>
      <c r="J255" s="54">
        <f t="shared" si="34"/>
        <v>10000000</v>
      </c>
      <c r="K255" s="54">
        <f t="shared" si="35"/>
        <v>10000000</v>
      </c>
      <c r="L255" s="49" t="e">
        <f t="shared" si="36"/>
        <v>#DIV/0!</v>
      </c>
      <c r="M255" s="57">
        <f t="shared" si="37"/>
        <v>194.92847507077929</v>
      </c>
      <c r="N255" s="41">
        <f t="shared" si="38"/>
        <v>-39544.50683623593</v>
      </c>
      <c r="O255" s="41"/>
      <c r="P255" s="41"/>
      <c r="Q255" s="41"/>
      <c r="R255" s="57"/>
      <c r="S255" s="57"/>
      <c r="T255" s="41"/>
      <c r="U255" s="41"/>
    </row>
    <row r="256" spans="1:21" ht="12" customHeight="1">
      <c r="A256" s="116">
        <f t="shared" si="27"/>
        <v>46.77351412871608</v>
      </c>
      <c r="B256" s="117">
        <f t="shared" si="12"/>
        <v>293.88665673870565</v>
      </c>
      <c r="C256" s="49">
        <f t="shared" si="28"/>
        <v>27.626525025828457</v>
      </c>
      <c r="D256" s="118">
        <f t="shared" si="29"/>
        <v>-0.5066068093562633</v>
      </c>
      <c r="E256" s="49">
        <f t="shared" si="30"/>
        <v>26.59931255097794</v>
      </c>
      <c r="F256" s="49">
        <f t="shared" si="31"/>
        <v>95.48636891519341</v>
      </c>
      <c r="G256" s="118">
        <f t="shared" si="32"/>
        <v>54.2258375768064</v>
      </c>
      <c r="H256" s="118">
        <f t="shared" si="33"/>
        <v>94.97976210583715</v>
      </c>
      <c r="I256" s="118">
        <f t="shared" si="39"/>
        <v>43.300000000000345</v>
      </c>
      <c r="J256" s="54">
        <f t="shared" si="34"/>
        <v>10000000</v>
      </c>
      <c r="K256" s="54">
        <f t="shared" si="35"/>
        <v>10000000</v>
      </c>
      <c r="L256" s="49" t="e">
        <f t="shared" si="36"/>
        <v>#DIV/0!</v>
      </c>
      <c r="M256" s="57">
        <f t="shared" si="37"/>
        <v>194.52799850414127</v>
      </c>
      <c r="N256" s="41">
        <f t="shared" si="38"/>
        <v>-39539.28037848911</v>
      </c>
      <c r="O256" s="41"/>
      <c r="P256" s="41"/>
      <c r="Q256" s="41"/>
      <c r="R256" s="57"/>
      <c r="S256" s="57"/>
      <c r="T256" s="41"/>
      <c r="U256" s="41"/>
    </row>
    <row r="257" spans="1:21" ht="12" customHeight="1">
      <c r="A257" s="116">
        <f t="shared" si="27"/>
        <v>47.86300923226008</v>
      </c>
      <c r="B257" s="117">
        <f t="shared" si="12"/>
        <v>300.73215636553743</v>
      </c>
      <c r="C257" s="49">
        <f t="shared" si="28"/>
        <v>27.627577361254065</v>
      </c>
      <c r="D257" s="118">
        <f t="shared" si="29"/>
        <v>-0.5184774511821421</v>
      </c>
      <c r="E257" s="49">
        <f t="shared" si="30"/>
        <v>26.400290803581843</v>
      </c>
      <c r="F257" s="49">
        <f t="shared" si="31"/>
        <v>95.61394736073964</v>
      </c>
      <c r="G257" s="118">
        <f t="shared" si="32"/>
        <v>54.02786816483591</v>
      </c>
      <c r="H257" s="118">
        <f t="shared" si="33"/>
        <v>95.09546990955751</v>
      </c>
      <c r="I257" s="118">
        <f t="shared" si="39"/>
        <v>43.200000000000344</v>
      </c>
      <c r="J257" s="54">
        <f t="shared" si="34"/>
        <v>10000000</v>
      </c>
      <c r="K257" s="54">
        <f t="shared" si="35"/>
        <v>10000000</v>
      </c>
      <c r="L257" s="49" t="e">
        <f t="shared" si="36"/>
        <v>#DIV/0!</v>
      </c>
      <c r="M257" s="57">
        <f t="shared" si="37"/>
        <v>194.1275108209096</v>
      </c>
      <c r="N257" s="41">
        <f t="shared" si="38"/>
        <v>-39533.93332095395</v>
      </c>
      <c r="O257" s="41"/>
      <c r="P257" s="41"/>
      <c r="Q257" s="41"/>
      <c r="R257" s="57"/>
      <c r="S257" s="57"/>
      <c r="T257" s="41"/>
      <c r="U257" s="41"/>
    </row>
    <row r="258" spans="1:21" ht="12" customHeight="1">
      <c r="A258" s="116">
        <f t="shared" si="27"/>
        <v>48.97788193684075</v>
      </c>
      <c r="B258" s="117">
        <f t="shared" si="12"/>
        <v>307.73710816233427</v>
      </c>
      <c r="C258" s="49">
        <f t="shared" si="28"/>
        <v>27.628679423135935</v>
      </c>
      <c r="D258" s="118">
        <f t="shared" si="29"/>
        <v>-0.5306296387979335</v>
      </c>
      <c r="E258" s="49">
        <f t="shared" si="30"/>
        <v>26.20131504163035</v>
      </c>
      <c r="F258" s="49">
        <f t="shared" si="31"/>
        <v>95.74448210934987</v>
      </c>
      <c r="G258" s="118">
        <f t="shared" si="32"/>
        <v>53.82999446476629</v>
      </c>
      <c r="H258" s="118">
        <f t="shared" si="33"/>
        <v>95.21385247055194</v>
      </c>
      <c r="I258" s="118">
        <f t="shared" si="39"/>
        <v>43.10000000000034</v>
      </c>
      <c r="J258" s="54">
        <f t="shared" si="34"/>
        <v>10000000</v>
      </c>
      <c r="K258" s="54">
        <f t="shared" si="35"/>
        <v>10000000</v>
      </c>
      <c r="L258" s="49" t="e">
        <f t="shared" si="36"/>
        <v>#DIV/0!</v>
      </c>
      <c r="M258" s="57">
        <f t="shared" si="37"/>
        <v>193.72701176139398</v>
      </c>
      <c r="N258" s="41">
        <f t="shared" si="38"/>
        <v>-39528.46290784344</v>
      </c>
      <c r="O258" s="41"/>
      <c r="P258" s="41"/>
      <c r="Q258" s="41"/>
      <c r="R258" s="57"/>
      <c r="S258" s="57"/>
      <c r="T258" s="41"/>
      <c r="U258" s="41"/>
    </row>
    <row r="259" spans="1:21" ht="12" customHeight="1">
      <c r="A259" s="116">
        <f t="shared" si="27"/>
        <v>50.11872336272325</v>
      </c>
      <c r="B259" s="117">
        <f t="shared" si="12"/>
        <v>314.905226247261</v>
      </c>
      <c r="C259" s="49">
        <f t="shared" si="28"/>
        <v>27.6298335677221</v>
      </c>
      <c r="D259" s="118">
        <f t="shared" si="29"/>
        <v>-0.5430702931924474</v>
      </c>
      <c r="E259" s="49">
        <f t="shared" si="30"/>
        <v>26.00238742097951</v>
      </c>
      <c r="F259" s="49">
        <f t="shared" si="31"/>
        <v>95.87804092604331</v>
      </c>
      <c r="G259" s="118">
        <f t="shared" si="32"/>
        <v>53.632220988701604</v>
      </c>
      <c r="H259" s="118">
        <f t="shared" si="33"/>
        <v>95.33497063285087</v>
      </c>
      <c r="I259" s="118">
        <f t="shared" si="39"/>
        <v>43.00000000000034</v>
      </c>
      <c r="J259" s="54">
        <f t="shared" si="34"/>
        <v>10000000</v>
      </c>
      <c r="K259" s="54">
        <f t="shared" si="35"/>
        <v>10000000</v>
      </c>
      <c r="L259" s="49" t="e">
        <f t="shared" si="36"/>
        <v>#DIV/0!</v>
      </c>
      <c r="M259" s="57">
        <f t="shared" si="37"/>
        <v>193.3265010598197</v>
      </c>
      <c r="N259" s="41">
        <f t="shared" si="38"/>
        <v>-39522.86632166643</v>
      </c>
      <c r="O259" s="41"/>
      <c r="P259" s="41"/>
      <c r="Q259" s="41"/>
      <c r="R259" s="57"/>
      <c r="S259" s="57"/>
      <c r="T259" s="41"/>
      <c r="U259" s="41"/>
    </row>
    <row r="260" spans="1:21" ht="12" customHeight="1">
      <c r="A260" s="116">
        <f t="shared" si="27"/>
        <v>51.2861383991325</v>
      </c>
      <c r="B260" s="117">
        <f t="shared" si="12"/>
        <v>322.2403112514081</v>
      </c>
      <c r="C260" s="49">
        <f t="shared" si="28"/>
        <v>27.631042263538774</v>
      </c>
      <c r="D260" s="118">
        <f t="shared" si="29"/>
        <v>-0.5558065228011538</v>
      </c>
      <c r="E260" s="49">
        <f t="shared" si="30"/>
        <v>25.803510197995095</v>
      </c>
      <c r="F260" s="49">
        <f t="shared" si="31"/>
        <v>96.01469307636829</v>
      </c>
      <c r="G260" s="118">
        <f t="shared" si="32"/>
        <v>53.43455246153387</v>
      </c>
      <c r="H260" s="118">
        <f t="shared" si="33"/>
        <v>95.45888655356714</v>
      </c>
      <c r="I260" s="118">
        <f t="shared" si="39"/>
        <v>42.90000000000034</v>
      </c>
      <c r="J260" s="54">
        <f t="shared" si="34"/>
        <v>10000000</v>
      </c>
      <c r="K260" s="54">
        <f t="shared" si="35"/>
        <v>10000000</v>
      </c>
      <c r="L260" s="49" t="e">
        <f t="shared" si="36"/>
        <v>#DIV/0!</v>
      </c>
      <c r="M260" s="57">
        <f t="shared" si="37"/>
        <v>192.92597844418407</v>
      </c>
      <c r="N260" s="41">
        <f t="shared" si="38"/>
        <v>-39517.14068190584</v>
      </c>
      <c r="O260" s="41"/>
      <c r="P260" s="41"/>
      <c r="Q260" s="41"/>
      <c r="R260" s="57"/>
      <c r="S260" s="57"/>
      <c r="T260" s="41"/>
      <c r="U260" s="41"/>
    </row>
    <row r="261" spans="1:21" ht="12" customHeight="1">
      <c r="A261" s="116">
        <f t="shared" si="27"/>
        <v>52.48074602497315</v>
      </c>
      <c r="B261" s="117">
        <f t="shared" si="12"/>
        <v>329.74625233393476</v>
      </c>
      <c r="C261" s="49">
        <f t="shared" si="28"/>
        <v>27.632308096801204</v>
      </c>
      <c r="D261" s="118">
        <f t="shared" si="29"/>
        <v>-0.56884562978294</v>
      </c>
      <c r="E261" s="49">
        <f t="shared" si="30"/>
        <v>25.60468573418489</v>
      </c>
      <c r="F261" s="49">
        <f t="shared" si="31"/>
        <v>96.15450935583847</v>
      </c>
      <c r="G261" s="118">
        <f t="shared" si="32"/>
        <v>53.236993830986094</v>
      </c>
      <c r="H261" s="118">
        <f t="shared" si="33"/>
        <v>95.58566372605553</v>
      </c>
      <c r="I261" s="118">
        <f t="shared" si="39"/>
        <v>42.80000000000034</v>
      </c>
      <c r="J261" s="54">
        <f t="shared" si="34"/>
        <v>10000000</v>
      </c>
      <c r="K261" s="54">
        <f t="shared" si="35"/>
        <v>10000000</v>
      </c>
      <c r="L261" s="49" t="e">
        <f t="shared" si="36"/>
        <v>#DIV/0!</v>
      </c>
      <c r="M261" s="57">
        <f t="shared" si="37"/>
        <v>192.52544363611003</v>
      </c>
      <c r="N261" s="41">
        <f t="shared" si="38"/>
        <v>-39511.28304367104</v>
      </c>
      <c r="O261" s="41"/>
      <c r="P261" s="41"/>
      <c r="Q261" s="41"/>
      <c r="R261" s="57"/>
      <c r="S261" s="57"/>
      <c r="T261" s="41"/>
      <c r="U261" s="41"/>
    </row>
    <row r="262" spans="1:21" ht="12" customHeight="1">
      <c r="A262" s="116">
        <f t="shared" si="27"/>
        <v>53.70317963702115</v>
      </c>
      <c r="B262" s="117">
        <f t="shared" si="12"/>
        <v>337.42702924415727</v>
      </c>
      <c r="C262" s="49">
        <f t="shared" si="28"/>
        <v>27.633633777091347</v>
      </c>
      <c r="D262" s="118">
        <f t="shared" si="29"/>
        <v>-0.5821951165840358</v>
      </c>
      <c r="E262" s="49">
        <f t="shared" si="30"/>
        <v>25.40591650103904</v>
      </c>
      <c r="F262" s="49">
        <f t="shared" si="31"/>
        <v>96.29756211966779</v>
      </c>
      <c r="G262" s="118">
        <f t="shared" si="32"/>
        <v>53.03955027813039</v>
      </c>
      <c r="H262" s="118">
        <f t="shared" si="33"/>
        <v>95.71536700308376</v>
      </c>
      <c r="I262" s="118">
        <f t="shared" si="39"/>
        <v>42.70000000000034</v>
      </c>
      <c r="J262" s="54">
        <f t="shared" si="34"/>
        <v>10000000</v>
      </c>
      <c r="K262" s="54">
        <f t="shared" si="35"/>
        <v>10000000</v>
      </c>
      <c r="L262" s="49" t="e">
        <f t="shared" si="36"/>
        <v>#DIV/0!</v>
      </c>
      <c r="M262" s="57">
        <f t="shared" si="37"/>
        <v>192.1248963506951</v>
      </c>
      <c r="N262" s="41">
        <f t="shared" si="38"/>
        <v>-39505.290396324424</v>
      </c>
      <c r="O262" s="41"/>
      <c r="P262" s="41"/>
      <c r="Q262" s="41"/>
      <c r="R262" s="57"/>
      <c r="S262" s="57"/>
      <c r="T262" s="41"/>
      <c r="U262" s="41"/>
    </row>
    <row r="263" spans="1:21" ht="12" customHeight="1">
      <c r="A263" s="116">
        <f t="shared" si="27"/>
        <v>54.95408738575821</v>
      </c>
      <c r="B263" s="117">
        <f t="shared" si="12"/>
        <v>345.286714431659</v>
      </c>
      <c r="C263" s="49">
        <f t="shared" si="28"/>
        <v>27.63502214331617</v>
      </c>
      <c r="D263" s="118">
        <f t="shared" si="29"/>
        <v>-0.5958626928062078</v>
      </c>
      <c r="E263" s="49">
        <f t="shared" si="30"/>
        <v>25.207205085087708</v>
      </c>
      <c r="F263" s="49">
        <f t="shared" si="31"/>
        <v>96.44392531278302</v>
      </c>
      <c r="G263" s="118">
        <f t="shared" si="32"/>
        <v>52.84222722840388</v>
      </c>
      <c r="H263" s="118">
        <f t="shared" si="33"/>
        <v>95.84806261997682</v>
      </c>
      <c r="I263" s="118">
        <f t="shared" si="39"/>
        <v>42.600000000000335</v>
      </c>
      <c r="J263" s="54">
        <f t="shared" si="34"/>
        <v>10000000</v>
      </c>
      <c r="K263" s="54">
        <f t="shared" si="35"/>
        <v>10000000</v>
      </c>
      <c r="L263" s="49" t="e">
        <f t="shared" si="36"/>
        <v>#DIV/0!</v>
      </c>
      <c r="M263" s="57">
        <f t="shared" si="37"/>
        <v>191.72433629635833</v>
      </c>
      <c r="N263" s="41">
        <f t="shared" si="38"/>
        <v>-39499.159662081875</v>
      </c>
      <c r="O263" s="41"/>
      <c r="P263" s="41"/>
      <c r="Q263" s="41"/>
      <c r="R263" s="57"/>
      <c r="S263" s="57"/>
      <c r="T263" s="41"/>
      <c r="U263" s="41"/>
    </row>
    <row r="264" spans="1:21" ht="12" customHeight="1">
      <c r="A264" s="116">
        <f t="shared" si="27"/>
        <v>56.23413251903054</v>
      </c>
      <c r="B264" s="117">
        <f t="shared" si="12"/>
        <v>353.32947520556246</v>
      </c>
      <c r="C264" s="49">
        <f t="shared" si="28"/>
        <v>27.63647616996036</v>
      </c>
      <c r="D264" s="118">
        <f t="shared" si="29"/>
        <v>-0.6098562823978811</v>
      </c>
      <c r="E264" s="49">
        <f t="shared" si="30"/>
        <v>25.008554193185013</v>
      </c>
      <c r="F264" s="49">
        <f t="shared" si="31"/>
        <v>96.5936745000926</v>
      </c>
      <c r="G264" s="118">
        <f t="shared" si="32"/>
        <v>52.64503036314537</v>
      </c>
      <c r="H264" s="118">
        <f t="shared" si="33"/>
        <v>95.98381821769472</v>
      </c>
      <c r="I264" s="118">
        <f t="shared" si="39"/>
        <v>42.500000000000334</v>
      </c>
      <c r="J264" s="54">
        <f t="shared" si="34"/>
        <v>10000000</v>
      </c>
      <c r="K264" s="54">
        <f t="shared" si="35"/>
        <v>10000000</v>
      </c>
      <c r="L264" s="49" t="e">
        <f t="shared" si="36"/>
        <v>#DIV/0!</v>
      </c>
      <c r="M264" s="57">
        <f t="shared" si="37"/>
        <v>191.32376317468197</v>
      </c>
      <c r="N264" s="41">
        <f t="shared" si="38"/>
        <v>-39492.88769458664</v>
      </c>
      <c r="O264" s="41"/>
      <c r="P264" s="41"/>
      <c r="Q264" s="41"/>
      <c r="R264" s="57"/>
      <c r="S264" s="57"/>
      <c r="T264" s="41"/>
      <c r="U264" s="41"/>
    </row>
    <row r="265" spans="1:21" ht="12" customHeight="1">
      <c r="A265" s="116">
        <f t="shared" si="27"/>
        <v>57.54399373371131</v>
      </c>
      <c r="B265" s="117">
        <f t="shared" si="12"/>
        <v>361.5595759440891</v>
      </c>
      <c r="C265" s="49">
        <f t="shared" si="28"/>
        <v>27.637998973649466</v>
      </c>
      <c r="D265" s="118">
        <f t="shared" si="29"/>
        <v>-0.6241840311878838</v>
      </c>
      <c r="E265" s="49">
        <f t="shared" si="30"/>
        <v>24.80996665802885</v>
      </c>
      <c r="F265" s="49">
        <f t="shared" si="31"/>
        <v>96.74688689698704</v>
      </c>
      <c r="G265" s="118">
        <f t="shared" si="32"/>
        <v>52.447965631678315</v>
      </c>
      <c r="H265" s="118">
        <f t="shared" si="33"/>
        <v>96.12270286579916</v>
      </c>
      <c r="I265" s="118">
        <f t="shared" si="39"/>
        <v>42.40000000000033</v>
      </c>
      <c r="J265" s="54">
        <f t="shared" si="34"/>
        <v>10000000</v>
      </c>
      <c r="K265" s="54">
        <f t="shared" si="35"/>
        <v>10000000</v>
      </c>
      <c r="L265" s="49" t="e">
        <f t="shared" si="36"/>
        <v>#DIV/0!</v>
      </c>
      <c r="M265" s="57">
        <f t="shared" si="37"/>
        <v>190.92317668025072</v>
      </c>
      <c r="N265" s="41">
        <f t="shared" si="38"/>
        <v>-39486.471277456236</v>
      </c>
      <c r="O265" s="41"/>
      <c r="P265" s="41"/>
      <c r="Q265" s="41"/>
      <c r="R265" s="57"/>
      <c r="S265" s="57"/>
      <c r="T265" s="41"/>
      <c r="U265" s="41"/>
    </row>
    <row r="266" spans="1:21" ht="12" customHeight="1">
      <c r="A266" s="116">
        <f t="shared" si="27"/>
        <v>58.88436553555439</v>
      </c>
      <c r="B266" s="117">
        <f t="shared" si="12"/>
        <v>369.98138035558736</v>
      </c>
      <c r="C266" s="49">
        <f t="shared" si="28"/>
        <v>27.639593820039025</v>
      </c>
      <c r="D266" s="118">
        <f t="shared" si="29"/>
        <v>-0.638854314783215</v>
      </c>
      <c r="E266" s="49">
        <f t="shared" si="30"/>
        <v>24.61144544392658</v>
      </c>
      <c r="F266" s="49">
        <f t="shared" si="31"/>
        <v>96.90364140004296</v>
      </c>
      <c r="G266" s="118">
        <f t="shared" si="32"/>
        <v>52.25103926396561</v>
      </c>
      <c r="H266" s="118">
        <f t="shared" si="33"/>
        <v>96.26478708525974</v>
      </c>
      <c r="I266" s="118">
        <f t="shared" si="39"/>
        <v>42.30000000000033</v>
      </c>
      <c r="J266" s="54">
        <f t="shared" si="34"/>
        <v>10000000</v>
      </c>
      <c r="K266" s="54">
        <f t="shared" si="35"/>
        <v>10000000</v>
      </c>
      <c r="L266" s="49" t="e">
        <f t="shared" si="36"/>
        <v>#DIV/0!</v>
      </c>
      <c r="M266" s="57">
        <f t="shared" si="37"/>
        <v>190.52257650048585</v>
      </c>
      <c r="N266" s="41">
        <f t="shared" si="38"/>
        <v>-39479.90712280223</v>
      </c>
      <c r="O266" s="41"/>
      <c r="P266" s="41"/>
      <c r="Q266" s="41"/>
      <c r="R266" s="57"/>
      <c r="S266" s="57"/>
      <c r="T266" s="41"/>
      <c r="U266" s="41"/>
    </row>
    <row r="267" spans="1:21" ht="12" customHeight="1">
      <c r="A267" s="116">
        <f t="shared" si="27"/>
        <v>60.255958607431246</v>
      </c>
      <c r="B267" s="117">
        <f t="shared" si="12"/>
        <v>378.59935379223333</v>
      </c>
      <c r="C267" s="49">
        <f t="shared" si="28"/>
        <v>27.64126413104741</v>
      </c>
      <c r="D267" s="118">
        <f t="shared" si="29"/>
        <v>-0.653875746853469</v>
      </c>
      <c r="E267" s="49">
        <f t="shared" si="30"/>
        <v>24.412993652816493</v>
      </c>
      <c r="F267" s="49">
        <f t="shared" si="31"/>
        <v>97.06401861790152</v>
      </c>
      <c r="G267" s="118">
        <f t="shared" si="32"/>
        <v>52.0542577838639</v>
      </c>
      <c r="H267" s="118">
        <f t="shared" si="33"/>
        <v>96.41014287104805</v>
      </c>
      <c r="I267" s="118">
        <f t="shared" si="39"/>
        <v>42.20000000000033</v>
      </c>
      <c r="J267" s="54">
        <f t="shared" si="34"/>
        <v>10000000</v>
      </c>
      <c r="K267" s="54">
        <f t="shared" si="35"/>
        <v>10000000</v>
      </c>
      <c r="L267" s="49" t="e">
        <f t="shared" si="36"/>
        <v>#DIV/0!</v>
      </c>
      <c r="M267" s="57">
        <f t="shared" si="37"/>
        <v>190.12196231547674</v>
      </c>
      <c r="N267" s="41">
        <f t="shared" si="38"/>
        <v>-39473.19186972217</v>
      </c>
      <c r="O267" s="41"/>
      <c r="P267" s="41"/>
      <c r="Q267" s="41"/>
      <c r="R267" s="57"/>
      <c r="S267" s="57"/>
      <c r="T267" s="41"/>
      <c r="U267" s="41"/>
    </row>
    <row r="268" spans="1:21" ht="12" customHeight="1">
      <c r="A268" s="116">
        <f t="shared" si="27"/>
        <v>61.65950018614355</v>
      </c>
      <c r="B268" s="117">
        <f t="shared" si="12"/>
        <v>387.41806561761416</v>
      </c>
      <c r="C268" s="49">
        <f t="shared" si="28"/>
        <v>27.643013492449082</v>
      </c>
      <c r="D268" s="118">
        <f t="shared" si="29"/>
        <v>-0.6692571878265519</v>
      </c>
      <c r="E268" s="49">
        <f t="shared" si="30"/>
        <v>24.214614530556183</v>
      </c>
      <c r="F268" s="49">
        <f t="shared" si="31"/>
        <v>97.22810090228697</v>
      </c>
      <c r="G268" s="118">
        <f t="shared" si="32"/>
        <v>51.85762802300526</v>
      </c>
      <c r="H268" s="118">
        <f t="shared" si="33"/>
        <v>96.55884371446042</v>
      </c>
      <c r="I268" s="118">
        <f t="shared" si="39"/>
        <v>42.10000000000033</v>
      </c>
      <c r="J268" s="54">
        <f t="shared" si="34"/>
        <v>10000000</v>
      </c>
      <c r="K268" s="54">
        <f t="shared" si="35"/>
        <v>10000000</v>
      </c>
      <c r="L268" s="49" t="e">
        <f t="shared" si="36"/>
        <v>#DIV/0!</v>
      </c>
      <c r="M268" s="57">
        <f t="shared" si="37"/>
        <v>189.72133379780723</v>
      </c>
      <c r="N268" s="41">
        <f t="shared" si="38"/>
        <v>-39466.32208276414</v>
      </c>
      <c r="O268" s="41"/>
      <c r="P268" s="41"/>
      <c r="Q268" s="41"/>
      <c r="R268" s="57"/>
      <c r="S268" s="57"/>
      <c r="T268" s="41"/>
      <c r="U268" s="41"/>
    </row>
    <row r="269" spans="1:21" ht="12" customHeight="1">
      <c r="A269" s="116">
        <f t="shared" si="27"/>
        <v>63.09573444801452</v>
      </c>
      <c r="B269" s="117">
        <f t="shared" si="12"/>
        <v>396.4421916294697</v>
      </c>
      <c r="C269" s="49">
        <f t="shared" si="28"/>
        <v>27.644845661849246</v>
      </c>
      <c r="D269" s="118">
        <f t="shared" si="29"/>
        <v>-0.6850077540217032</v>
      </c>
      <c r="E269" s="49">
        <f t="shared" si="30"/>
        <v>24.01631147348787</v>
      </c>
      <c r="F269" s="49">
        <f t="shared" si="31"/>
        <v>97.39597237913043</v>
      </c>
      <c r="G269" s="118">
        <f t="shared" si="32"/>
        <v>51.66115713533712</v>
      </c>
      <c r="H269" s="118">
        <f t="shared" si="33"/>
        <v>96.71096462510873</v>
      </c>
      <c r="I269" s="118">
        <f t="shared" si="39"/>
        <v>42.00000000000033</v>
      </c>
      <c r="J269" s="54">
        <f t="shared" si="34"/>
        <v>10000000</v>
      </c>
      <c r="K269" s="54">
        <f t="shared" si="35"/>
        <v>10000000</v>
      </c>
      <c r="L269" s="49" t="e">
        <f t="shared" si="36"/>
        <v>#DIV/0!</v>
      </c>
      <c r="M269" s="57">
        <f t="shared" si="37"/>
        <v>189.3206906123783</v>
      </c>
      <c r="N269" s="41">
        <f t="shared" si="38"/>
        <v>-39459.294250362516</v>
      </c>
      <c r="O269" s="41"/>
      <c r="P269" s="41"/>
      <c r="Q269" s="41"/>
      <c r="R269" s="57"/>
      <c r="S269" s="57"/>
      <c r="T269" s="41"/>
      <c r="U269" s="41"/>
    </row>
    <row r="270" spans="1:21" ht="12" customHeight="1">
      <c r="A270" s="116">
        <f t="shared" si="27"/>
        <v>64.56542290346074</v>
      </c>
      <c r="B270" s="117">
        <f t="shared" si="12"/>
        <v>405.6765165388609</v>
      </c>
      <c r="C270" s="49">
        <f t="shared" si="28"/>
        <v>27.64676457705797</v>
      </c>
      <c r="D270" s="118">
        <f t="shared" si="29"/>
        <v>-0.7011368272482376</v>
      </c>
      <c r="E270" s="49">
        <f t="shared" si="30"/>
        <v>23.818088035293098</v>
      </c>
      <c r="F270" s="49">
        <f t="shared" si="31"/>
        <v>97.56771897975675</v>
      </c>
      <c r="G270" s="118">
        <f t="shared" si="32"/>
        <v>51.464852612351066</v>
      </c>
      <c r="H270" s="118">
        <f t="shared" si="33"/>
        <v>96.86658215250851</v>
      </c>
      <c r="I270" s="118">
        <f t="shared" si="39"/>
        <v>41.900000000000325</v>
      </c>
      <c r="J270" s="54">
        <f t="shared" si="34"/>
        <v>10000000</v>
      </c>
      <c r="K270" s="54">
        <f t="shared" si="35"/>
        <v>10000000</v>
      </c>
      <c r="L270" s="49" t="e">
        <f t="shared" si="36"/>
        <v>#DIV/0!</v>
      </c>
      <c r="M270" s="57">
        <f t="shared" si="37"/>
        <v>188.9200324162266</v>
      </c>
      <c r="N270" s="41">
        <f t="shared" si="38"/>
        <v>-39452.10478324539</v>
      </c>
      <c r="O270" s="41"/>
      <c r="P270" s="41"/>
      <c r="Q270" s="41"/>
      <c r="R270" s="57"/>
      <c r="S270" s="57"/>
      <c r="T270" s="41"/>
      <c r="U270" s="41"/>
    </row>
    <row r="271" spans="1:21" ht="12" customHeight="1">
      <c r="A271" s="116">
        <f t="shared" si="27"/>
        <v>66.06934480075465</v>
      </c>
      <c r="B271" s="117">
        <f t="shared" si="12"/>
        <v>415.1259365070836</v>
      </c>
      <c r="C271" s="49">
        <f t="shared" si="28"/>
        <v>27.64877436488678</v>
      </c>
      <c r="D271" s="118">
        <f t="shared" si="29"/>
        <v>-0.7176540649000902</v>
      </c>
      <c r="E271" s="49">
        <f t="shared" si="30"/>
        <v>23.61994793414741</v>
      </c>
      <c r="F271" s="49">
        <f t="shared" si="31"/>
        <v>97.74342847209348</v>
      </c>
      <c r="G271" s="118">
        <f t="shared" si="32"/>
        <v>51.268722299034195</v>
      </c>
      <c r="H271" s="118">
        <f t="shared" si="33"/>
        <v>97.0257744071934</v>
      </c>
      <c r="I271" s="118">
        <f t="shared" si="39"/>
        <v>41.800000000000324</v>
      </c>
      <c r="J271" s="54">
        <f t="shared" si="34"/>
        <v>10000000</v>
      </c>
      <c r="K271" s="54">
        <f t="shared" si="35"/>
        <v>10000000</v>
      </c>
      <c r="L271" s="49" t="e">
        <f t="shared" si="36"/>
        <v>#DIV/0!</v>
      </c>
      <c r="M271" s="57">
        <f t="shared" si="37"/>
        <v>188.5193588583384</v>
      </c>
      <c r="N271" s="41">
        <f t="shared" si="38"/>
        <v>-39444.750012813274</v>
      </c>
      <c r="O271" s="41"/>
      <c r="P271" s="41"/>
      <c r="Q271" s="41"/>
      <c r="R271" s="57"/>
      <c r="S271" s="57"/>
      <c r="T271" s="41"/>
      <c r="U271" s="41"/>
    </row>
    <row r="272" spans="1:21" ht="12" customHeight="1">
      <c r="A272" s="116">
        <f t="shared" si="27"/>
        <v>67.60829753919322</v>
      </c>
      <c r="B272" s="117">
        <f t="shared" si="12"/>
        <v>424.7954617416846</v>
      </c>
      <c r="C272" s="49">
        <f t="shared" si="28"/>
        <v>27.65087935038902</v>
      </c>
      <c r="D272" s="118">
        <f t="shared" si="29"/>
        <v>-0.7345694105788192</v>
      </c>
      <c r="E272" s="49">
        <f t="shared" si="30"/>
        <v>23.42189506018773</v>
      </c>
      <c r="F272" s="49">
        <f t="shared" si="31"/>
        <v>97.92319049185186</v>
      </c>
      <c r="G272" s="118">
        <f t="shared" si="32"/>
        <v>51.07277441057675</v>
      </c>
      <c r="H272" s="118">
        <f t="shared" si="33"/>
        <v>97.18862108127304</v>
      </c>
      <c r="I272" s="118">
        <f t="shared" si="39"/>
        <v>41.70000000000032</v>
      </c>
      <c r="J272" s="54">
        <f t="shared" si="34"/>
        <v>10000000</v>
      </c>
      <c r="K272" s="54">
        <f t="shared" si="35"/>
        <v>10000000</v>
      </c>
      <c r="L272" s="49" t="e">
        <f t="shared" si="36"/>
        <v>#DIV/0!</v>
      </c>
      <c r="M272" s="57">
        <f t="shared" si="37"/>
        <v>188.11866957945898</v>
      </c>
      <c r="N272" s="41">
        <f t="shared" si="38"/>
        <v>-39437.22618948833</v>
      </c>
      <c r="O272" s="41"/>
      <c r="P272" s="41"/>
      <c r="Q272" s="41"/>
      <c r="R272" s="57"/>
      <c r="S272" s="57"/>
      <c r="T272" s="41"/>
      <c r="U272" s="41"/>
    </row>
    <row r="273" spans="1:21" ht="12" customHeight="1">
      <c r="A273" s="116">
        <f t="shared" si="27"/>
        <v>69.18309709188853</v>
      </c>
      <c r="B273" s="117">
        <f t="shared" si="12"/>
        <v>434.69021915293274</v>
      </c>
      <c r="C273" s="49">
        <f t="shared" si="28"/>
        <v>27.653084066568418</v>
      </c>
      <c r="D273" s="118">
        <f t="shared" si="29"/>
        <v>-0.7518931052799989</v>
      </c>
      <c r="E273" s="49">
        <f t="shared" si="30"/>
        <v>23.22393348330447</v>
      </c>
      <c r="F273" s="49">
        <f t="shared" si="31"/>
        <v>98.10709657362956</v>
      </c>
      <c r="G273" s="118">
        <f t="shared" si="32"/>
        <v>50.87701754987289</v>
      </c>
      <c r="H273" s="118">
        <f t="shared" si="33"/>
        <v>97.35520346834956</v>
      </c>
      <c r="I273" s="118">
        <f t="shared" si="39"/>
        <v>41.60000000000032</v>
      </c>
      <c r="J273" s="54">
        <f t="shared" si="34"/>
        <v>10000000</v>
      </c>
      <c r="K273" s="54">
        <f t="shared" si="35"/>
        <v>10000000</v>
      </c>
      <c r="L273" s="49" t="e">
        <f t="shared" si="36"/>
        <v>#DIV/0!</v>
      </c>
      <c r="M273" s="57">
        <f t="shared" si="37"/>
        <v>187.71796421189816</v>
      </c>
      <c r="N273" s="41">
        <f t="shared" si="38"/>
        <v>-39429.529481034486</v>
      </c>
      <c r="O273" s="41"/>
      <c r="P273" s="41"/>
      <c r="Q273" s="41"/>
      <c r="R273" s="57"/>
      <c r="S273" s="57"/>
      <c r="T273" s="41"/>
      <c r="U273" s="41"/>
    </row>
    <row r="274" spans="1:21" ht="12" customHeight="1">
      <c r="A274" s="116">
        <f t="shared" si="27"/>
        <v>70.79457843840852</v>
      </c>
      <c r="B274" s="117">
        <f t="shared" si="12"/>
        <v>444.8154550721812</v>
      </c>
      <c r="C274" s="49">
        <f t="shared" si="28"/>
        <v>27.6553932645818</v>
      </c>
      <c r="D274" s="118">
        <f t="shared" si="29"/>
        <v>-0.7696356991805959</v>
      </c>
      <c r="E274" s="49">
        <f t="shared" si="30"/>
        <v>23.026067461271605</v>
      </c>
      <c r="F274" s="49">
        <f t="shared" si="31"/>
        <v>98.29524018187735</v>
      </c>
      <c r="G274" s="118">
        <f t="shared" si="32"/>
        <v>50.681460725853405</v>
      </c>
      <c r="H274" s="118">
        <f t="shared" si="33"/>
        <v>97.52560448269675</v>
      </c>
      <c r="I274" s="118">
        <f t="shared" si="39"/>
        <v>41.50000000000032</v>
      </c>
      <c r="J274" s="54">
        <f t="shared" si="34"/>
        <v>10000000</v>
      </c>
      <c r="K274" s="54">
        <f t="shared" si="35"/>
        <v>10000000</v>
      </c>
      <c r="L274" s="49" t="e">
        <f t="shared" si="36"/>
        <v>#DIV/0!</v>
      </c>
      <c r="M274" s="57">
        <f t="shared" si="37"/>
        <v>187.31724237932968</v>
      </c>
      <c r="N274" s="41">
        <f t="shared" si="38"/>
        <v>-39421.65597084742</v>
      </c>
      <c r="O274" s="41"/>
      <c r="P274" s="41"/>
      <c r="Q274" s="41"/>
      <c r="R274" s="57"/>
      <c r="S274" s="57"/>
      <c r="T274" s="41"/>
      <c r="U274" s="41"/>
    </row>
    <row r="275" spans="1:21" ht="12" customHeight="1">
      <c r="A275" s="116">
        <f t="shared" si="27"/>
        <v>72.44359600749372</v>
      </c>
      <c r="B275" s="117">
        <f t="shared" si="12"/>
        <v>455.1765380335383</v>
      </c>
      <c r="C275" s="49">
        <f t="shared" si="28"/>
        <v>27.657811924460756</v>
      </c>
      <c r="D275" s="118">
        <f t="shared" si="29"/>
        <v>-0.7878080640679089</v>
      </c>
      <c r="E275" s="49">
        <f t="shared" si="30"/>
        <v>22.82830144822679</v>
      </c>
      <c r="F275" s="49">
        <f t="shared" si="31"/>
        <v>98.48771674167004</v>
      </c>
      <c r="G275" s="118">
        <f t="shared" si="32"/>
        <v>50.48611337268754</v>
      </c>
      <c r="H275" s="118">
        <f t="shared" si="33"/>
        <v>97.69990867760214</v>
      </c>
      <c r="I275" s="118">
        <f t="shared" si="39"/>
        <v>41.40000000000032</v>
      </c>
      <c r="J275" s="54">
        <f t="shared" si="34"/>
        <v>10000000</v>
      </c>
      <c r="K275" s="54">
        <f t="shared" si="35"/>
        <v>10000000</v>
      </c>
      <c r="L275" s="49" t="e">
        <f t="shared" si="36"/>
        <v>#DIV/0!</v>
      </c>
      <c r="M275" s="57">
        <f t="shared" si="37"/>
        <v>186.91650369658777</v>
      </c>
      <c r="N275" s="41">
        <f t="shared" si="38"/>
        <v>-39413.60165621487</v>
      </c>
      <c r="O275" s="41"/>
      <c r="P275" s="41"/>
      <c r="Q275" s="41"/>
      <c r="R275" s="57"/>
      <c r="S275" s="57"/>
      <c r="T275" s="41"/>
      <c r="U275" s="41"/>
    </row>
    <row r="276" spans="1:21" ht="12" customHeight="1">
      <c r="A276" s="116">
        <f t="shared" si="27"/>
        <v>74.13102413008632</v>
      </c>
      <c r="B276" s="117">
        <f t="shared" si="12"/>
        <v>465.7789616203337</v>
      </c>
      <c r="C276" s="49">
        <f t="shared" si="28"/>
        <v>27.660345266383374</v>
      </c>
      <c r="D276" s="118">
        <f t="shared" si="29"/>
        <v>-0.8064214064536551</v>
      </c>
      <c r="E276" s="49">
        <f t="shared" si="30"/>
        <v>22.630640103516857</v>
      </c>
      <c r="F276" s="49">
        <f t="shared" si="31"/>
        <v>98.68462366921291</v>
      </c>
      <c r="G276" s="118">
        <f t="shared" si="32"/>
        <v>50.29098536990023</v>
      </c>
      <c r="H276" s="118">
        <f t="shared" si="33"/>
        <v>97.87820226275926</v>
      </c>
      <c r="I276" s="118">
        <f t="shared" si="39"/>
        <v>41.30000000000032</v>
      </c>
      <c r="J276" s="54">
        <f t="shared" si="34"/>
        <v>10000000</v>
      </c>
      <c r="K276" s="54">
        <f t="shared" si="35"/>
        <v>10000000</v>
      </c>
      <c r="L276" s="49" t="e">
        <f t="shared" si="36"/>
        <v>#DIV/0!</v>
      </c>
      <c r="M276" s="57">
        <f t="shared" si="37"/>
        <v>186.51574776945682</v>
      </c>
      <c r="N276" s="41">
        <f t="shared" si="38"/>
        <v>-39405.362446546314</v>
      </c>
      <c r="O276" s="41"/>
      <c r="P276" s="41"/>
      <c r="Q276" s="41"/>
      <c r="R276" s="57"/>
      <c r="S276" s="57"/>
      <c r="T276" s="41"/>
      <c r="U276" s="41"/>
    </row>
    <row r="277" spans="1:21" ht="12" customHeight="1">
      <c r="A277" s="116">
        <f t="shared" si="27"/>
        <v>75.85775750291293</v>
      </c>
      <c r="B277" s="117">
        <f t="shared" si="12"/>
        <v>476.62834737789456</v>
      </c>
      <c r="C277" s="49">
        <f t="shared" si="28"/>
        <v>27.662998762523628</v>
      </c>
      <c r="D277" s="118">
        <f t="shared" si="29"/>
        <v>-0.8254872814201586</v>
      </c>
      <c r="E277" s="49">
        <f t="shared" si="30"/>
        <v>22.43308830091999</v>
      </c>
      <c r="F277" s="49">
        <f t="shared" si="31"/>
        <v>98.88606040201367</v>
      </c>
      <c r="G277" s="118">
        <f t="shared" si="32"/>
        <v>50.09608706344362</v>
      </c>
      <c r="H277" s="118">
        <f t="shared" si="33"/>
        <v>98.06057312059352</v>
      </c>
      <c r="I277" s="118">
        <f t="shared" si="39"/>
        <v>41.200000000000315</v>
      </c>
      <c r="J277" s="54">
        <f t="shared" si="34"/>
        <v>10000000</v>
      </c>
      <c r="K277" s="54">
        <f t="shared" si="35"/>
        <v>10000000</v>
      </c>
      <c r="L277" s="49" t="e">
        <f t="shared" si="36"/>
        <v>#DIV/0!</v>
      </c>
      <c r="M277" s="57">
        <f t="shared" si="37"/>
        <v>186.11497419445755</v>
      </c>
      <c r="N277" s="41">
        <f t="shared" si="38"/>
        <v>-39396.93416157264</v>
      </c>
      <c r="O277" s="41"/>
      <c r="P277" s="41"/>
      <c r="Q277" s="41"/>
      <c r="R277" s="57"/>
      <c r="S277" s="57"/>
      <c r="T277" s="41"/>
      <c r="U277" s="41"/>
    </row>
    <row r="278" spans="1:21" ht="12" customHeight="1">
      <c r="A278" s="116">
        <f t="shared" si="27"/>
        <v>77.62471166286356</v>
      </c>
      <c r="B278" s="117">
        <f t="shared" si="12"/>
        <v>487.7304477941562</v>
      </c>
      <c r="C278" s="49">
        <f t="shared" si="28"/>
        <v>27.66577814951253</v>
      </c>
      <c r="D278" s="118">
        <f t="shared" si="29"/>
        <v>-0.8450176072492853</v>
      </c>
      <c r="E278" s="49">
        <f t="shared" si="30"/>
        <v>22.235651138261673</v>
      </c>
      <c r="F278" s="49">
        <f t="shared" si="31"/>
        <v>99.09212842863997</v>
      </c>
      <c r="G278" s="118">
        <f t="shared" si="32"/>
        <v>49.90142928777421</v>
      </c>
      <c r="H278" s="118">
        <f t="shared" si="33"/>
        <v>98.24711082139068</v>
      </c>
      <c r="I278" s="118">
        <f t="shared" si="39"/>
        <v>41.100000000000314</v>
      </c>
      <c r="J278" s="54">
        <f t="shared" si="34"/>
        <v>10000000</v>
      </c>
      <c r="K278" s="54">
        <f t="shared" si="35"/>
        <v>10000000</v>
      </c>
      <c r="L278" s="49" t="e">
        <f t="shared" si="36"/>
        <v>#DIV/0!</v>
      </c>
      <c r="M278" s="57">
        <f t="shared" si="37"/>
        <v>185.71418255862693</v>
      </c>
      <c r="N278" s="41">
        <f t="shared" si="38"/>
        <v>-39388.31252951432</v>
      </c>
      <c r="O278" s="41"/>
      <c r="P278" s="41"/>
      <c r="Q278" s="41"/>
      <c r="R278" s="57"/>
      <c r="S278" s="57"/>
      <c r="T278" s="41"/>
      <c r="U278" s="41"/>
    </row>
    <row r="279" spans="1:21" ht="12" customHeight="1">
      <c r="A279" s="116">
        <f t="shared" si="27"/>
        <v>79.43282347242237</v>
      </c>
      <c r="B279" s="117">
        <f t="shared" si="12"/>
        <v>499.091149349714</v>
      </c>
      <c r="C279" s="49">
        <f t="shared" si="28"/>
        <v>27.668689441543425</v>
      </c>
      <c r="D279" s="118">
        <f t="shared" si="29"/>
        <v>-0.8650246808888706</v>
      </c>
      <c r="E279" s="49">
        <f t="shared" si="30"/>
        <v>22.03833394743618</v>
      </c>
      <c r="F279" s="49">
        <f t="shared" si="31"/>
        <v>99.30293131798004</v>
      </c>
      <c r="G279" s="118">
        <f t="shared" si="32"/>
        <v>49.70702338897961</v>
      </c>
      <c r="H279" s="118">
        <f t="shared" si="33"/>
        <v>98.43790663709117</v>
      </c>
      <c r="I279" s="118">
        <f t="shared" si="39"/>
        <v>41.00000000000031</v>
      </c>
      <c r="J279" s="54">
        <f t="shared" si="34"/>
        <v>10000000</v>
      </c>
      <c r="K279" s="54">
        <f t="shared" si="35"/>
        <v>10000000</v>
      </c>
      <c r="L279" s="49" t="e">
        <f t="shared" si="36"/>
        <v>#DIV/0!</v>
      </c>
      <c r="M279" s="57">
        <f t="shared" si="37"/>
        <v>185.3133724392937</v>
      </c>
      <c r="N279" s="41">
        <f t="shared" si="38"/>
        <v>-39379.493185219195</v>
      </c>
      <c r="O279" s="41"/>
      <c r="P279" s="41"/>
      <c r="Q279" s="41"/>
      <c r="R279" s="57"/>
      <c r="S279" s="57"/>
      <c r="T279" s="41"/>
      <c r="U279" s="41"/>
    </row>
    <row r="280" spans="1:21" ht="12" customHeight="1">
      <c r="A280" s="116">
        <f t="shared" si="27"/>
        <v>81.28305161640414</v>
      </c>
      <c r="B280" s="117">
        <f t="shared" si="12"/>
        <v>510.71647563891037</v>
      </c>
      <c r="C280" s="49">
        <f t="shared" si="28"/>
        <v>27.671738944158694</v>
      </c>
      <c r="D280" s="118">
        <f t="shared" si="29"/>
        <v>-0.8855211943153117</v>
      </c>
      <c r="E280" s="49">
        <f t="shared" si="30"/>
        <v>21.841142304850646</v>
      </c>
      <c r="F280" s="49">
        <f t="shared" si="31"/>
        <v>99.51857474791342</v>
      </c>
      <c r="G280" s="118">
        <f t="shared" si="32"/>
        <v>49.51288124900934</v>
      </c>
      <c r="H280" s="118">
        <f t="shared" si="33"/>
        <v>98.6330535535981</v>
      </c>
      <c r="I280" s="118">
        <f t="shared" si="39"/>
        <v>40.90000000000031</v>
      </c>
      <c r="J280" s="54">
        <f t="shared" si="34"/>
        <v>10000000</v>
      </c>
      <c r="K280" s="54">
        <f t="shared" si="35"/>
        <v>10000000</v>
      </c>
      <c r="L280" s="49" t="e">
        <f t="shared" si="36"/>
        <v>#DIV/0!</v>
      </c>
      <c r="M280" s="57">
        <f t="shared" si="37"/>
        <v>184.91254340384725</v>
      </c>
      <c r="N280" s="41">
        <f t="shared" si="38"/>
        <v>-39370.47166826875</v>
      </c>
      <c r="O280" s="41"/>
      <c r="P280" s="41"/>
      <c r="Q280" s="41"/>
      <c r="R280" s="57"/>
      <c r="S280" s="57"/>
      <c r="T280" s="41"/>
      <c r="U280" s="41"/>
    </row>
    <row r="281" spans="1:21" ht="12" customHeight="1">
      <c r="A281" s="116">
        <f aca="true" t="shared" si="40" ref="A281:A344">Fsw*10/10^(finc/10)</f>
        <v>83.17637711026113</v>
      </c>
      <c r="B281" s="117">
        <f t="shared" si="12"/>
        <v>522.6125905636212</v>
      </c>
      <c r="C281" s="49">
        <f aca="true" t="shared" si="41" ref="C281:C344">20*LOG(Vin/Vref*IMABS(IMDIV(COMPLEX(1,w/wz),COMPLEX(1-(w^2)*L*Cout,w*(L/Rout+ESR*Cout)))))</f>
        <v>27.674933268755723</v>
      </c>
      <c r="D281" s="118">
        <f aca="true" t="shared" si="42" ref="D281:D344">(IMARGUMENT(IMDIV(COMPLEX(1,w/wz),COMPLEX(1-(w^2)*L*Cout,w*(L/Rout+ESR*Cout))))*180/PI()+0)</f>
        <v>-0.9065202518562748</v>
      </c>
      <c r="E281" s="49">
        <f aca="true" t="shared" si="43" ref="E281:E344">20*LOG(_fp0*IMABS(IMDIV(COMPLEX(1-f*f/(_fz1*_fz2),f/_fz1+f/_fz2),COMPLEX(-f*f/_fp1-f*f/_fp2,f-f*f*f/(_fp1*_fp2)))))</f>
        <v>21.644082042305595</v>
      </c>
      <c r="F281" s="49">
        <f aca="true" t="shared" si="44" ref="F281:F344">(IMARGUMENT(IMDIV(COMPLEX(1-f*f/(_fz1*_fz2),f/_fz1+f/_fz2),COMPLEX(-f*f/_fp1-f*f/_fp2,f-f*f*f/(_fp1*_fp2)))))*180/PI()+180</f>
        <v>99.73916653329513</v>
      </c>
      <c r="G281" s="118">
        <f aca="true" t="shared" si="45" ref="G281:G344">Gmod+Gea</f>
        <v>49.31901531106132</v>
      </c>
      <c r="H281" s="118">
        <f aca="true" t="shared" si="46" ref="H281:H344">Pmod+Pea</f>
        <v>98.83264628143885</v>
      </c>
      <c r="I281" s="118">
        <f t="shared" si="39"/>
        <v>40.80000000000031</v>
      </c>
      <c r="J281" s="54">
        <f aca="true" t="shared" si="47" ref="J281:J344">IF(Gloop&lt;=0,f,10000000)</f>
        <v>10000000</v>
      </c>
      <c r="K281" s="54">
        <f aca="true" t="shared" si="48" ref="K281:K344">IF(Ploop&lt;0,f,10000000)</f>
        <v>10000000</v>
      </c>
      <c r="L281" s="49" t="e">
        <f aca="true" t="shared" si="49" ref="L281:L344">(IMARGUMENT(IMDIV(COMPLEX(1,w/wz),COMPLEX(1-(w^2)/wlc,w/wd-(w^3)/ws))))*180/PI()</f>
        <v>#DIV/0!</v>
      </c>
      <c r="M281" s="57">
        <f aca="true" t="shared" si="50" ref="M281:M344">20*LOG10(POWER(10,-GdB/20)*Fc*0.1*IMABS(IMDIV(COMPLEX(1,Fc/f),COMPLEX(1,Fc/N282)))^kk23)</f>
        <v>184.51169500950274</v>
      </c>
      <c r="N281" s="41">
        <f aca="true" t="shared" si="51" ref="N281:N344">Fc/TAN((-Gp-90+PM)*PI()/180/kk23+IMARGUMENT((COMPLEX(1,Fc/f))))</f>
        <v>-39361.243421053354</v>
      </c>
      <c r="O281" s="41"/>
      <c r="P281" s="41"/>
      <c r="Q281" s="41"/>
      <c r="R281" s="57"/>
      <c r="S281" s="57"/>
      <c r="T281" s="41"/>
      <c r="U281" s="41"/>
    </row>
    <row r="282" spans="1:21" ht="12" customHeight="1">
      <c r="A282" s="116">
        <f t="shared" si="40"/>
        <v>85.11380382023167</v>
      </c>
      <c r="B282" s="117">
        <f t="shared" si="12"/>
        <v>534.7858016014453</v>
      </c>
      <c r="C282" s="49">
        <f t="shared" si="41"/>
        <v>27.678279347852953</v>
      </c>
      <c r="D282" s="118">
        <f t="shared" si="42"/>
        <v>-0.9280353885419655</v>
      </c>
      <c r="E282" s="49">
        <f t="shared" si="43"/>
        <v>21.4471592583276</v>
      </c>
      <c r="F282" s="49">
        <f t="shared" si="44"/>
        <v>99.96481665314694</v>
      </c>
      <c r="G282" s="118">
        <f t="shared" si="45"/>
        <v>49.12543860618055</v>
      </c>
      <c r="H282" s="118">
        <f t="shared" si="46"/>
        <v>99.03678126460497</v>
      </c>
      <c r="I282" s="118">
        <f aca="true" t="shared" si="52" ref="I282:I345">I283+0.1</f>
        <v>40.70000000000031</v>
      </c>
      <c r="J282" s="54">
        <f t="shared" si="47"/>
        <v>10000000</v>
      </c>
      <c r="K282" s="54">
        <f t="shared" si="48"/>
        <v>10000000</v>
      </c>
      <c r="L282" s="49" t="e">
        <f t="shared" si="49"/>
        <v>#DIV/0!</v>
      </c>
      <c r="M282" s="57">
        <f t="shared" si="50"/>
        <v>184.11082680305836</v>
      </c>
      <c r="N282" s="41">
        <f t="shared" si="51"/>
        <v>-39351.80378681519</v>
      </c>
      <c r="O282" s="41"/>
      <c r="P282" s="41"/>
      <c r="Q282" s="41"/>
      <c r="R282" s="57"/>
      <c r="S282" s="57"/>
      <c r="T282" s="41"/>
      <c r="U282" s="41"/>
    </row>
    <row r="283" spans="1:21" ht="12" customHeight="1">
      <c r="A283" s="116">
        <f t="shared" si="40"/>
        <v>87.0963589956019</v>
      </c>
      <c r="B283" s="117">
        <f t="shared" si="12"/>
        <v>547.2425631500045</v>
      </c>
      <c r="C283" s="49">
        <f t="shared" si="41"/>
        <v>27.681784451159483</v>
      </c>
      <c r="D283" s="118">
        <f t="shared" si="42"/>
        <v>-0.950080589559422</v>
      </c>
      <c r="E283" s="49">
        <f t="shared" si="43"/>
        <v>21.250380329970092</v>
      </c>
      <c r="F283" s="49">
        <f t="shared" si="44"/>
        <v>100.19563727694197</v>
      </c>
      <c r="G283" s="118">
        <f t="shared" si="45"/>
        <v>48.93216478112957</v>
      </c>
      <c r="H283" s="118">
        <f t="shared" si="46"/>
        <v>99.24555668738255</v>
      </c>
      <c r="I283" s="118">
        <f t="shared" si="52"/>
        <v>40.60000000000031</v>
      </c>
      <c r="J283" s="54">
        <f t="shared" si="47"/>
        <v>10000000</v>
      </c>
      <c r="K283" s="54">
        <f t="shared" si="48"/>
        <v>10000000</v>
      </c>
      <c r="L283" s="49" t="e">
        <f t="shared" si="49"/>
        <v>#DIV/0!</v>
      </c>
      <c r="M283" s="57">
        <f t="shared" si="50"/>
        <v>183.70993832064892</v>
      </c>
      <c r="N283" s="41">
        <f t="shared" si="51"/>
        <v>-39342.148007660544</v>
      </c>
      <c r="O283" s="41"/>
      <c r="P283" s="41"/>
      <c r="Q283" s="41"/>
      <c r="R283" s="57"/>
      <c r="S283" s="57"/>
      <c r="T283" s="41"/>
      <c r="U283" s="41"/>
    </row>
    <row r="284" spans="1:21" ht="12" customHeight="1">
      <c r="A284" s="116">
        <f t="shared" si="40"/>
        <v>89.12509381336821</v>
      </c>
      <c r="B284" s="117">
        <f t="shared" si="12"/>
        <v>559.9894799491574</v>
      </c>
      <c r="C284" s="49">
        <f t="shared" si="41"/>
        <v>27.68545620249569</v>
      </c>
      <c r="D284" s="118">
        <f t="shared" si="42"/>
        <v>-0.972670310890054</v>
      </c>
      <c r="E284" s="49">
        <f t="shared" si="43"/>
        <v>21.053751925098318</v>
      </c>
      <c r="F284" s="49">
        <f t="shared" si="44"/>
        <v>100.43174278985988</v>
      </c>
      <c r="G284" s="118">
        <f t="shared" si="45"/>
        <v>48.73920812759401</v>
      </c>
      <c r="H284" s="118">
        <f t="shared" si="46"/>
        <v>99.45907247896983</v>
      </c>
      <c r="I284" s="118">
        <f t="shared" si="52"/>
        <v>40.500000000000306</v>
      </c>
      <c r="J284" s="54">
        <f t="shared" si="47"/>
        <v>10000000</v>
      </c>
      <c r="K284" s="54">
        <f t="shared" si="48"/>
        <v>10000000</v>
      </c>
      <c r="L284" s="49" t="e">
        <f t="shared" si="49"/>
        <v>#DIV/0!</v>
      </c>
      <c r="M284" s="57">
        <f t="shared" si="50"/>
        <v>183.30902908749127</v>
      </c>
      <c r="N284" s="41">
        <f t="shared" si="51"/>
        <v>-39332.27122253931</v>
      </c>
      <c r="O284" s="41"/>
      <c r="P284" s="41"/>
      <c r="Q284" s="41"/>
      <c r="R284" s="57"/>
      <c r="S284" s="57"/>
      <c r="T284" s="41"/>
      <c r="U284" s="41"/>
    </row>
    <row r="285" spans="1:21" ht="12" customHeight="1">
      <c r="A285" s="116">
        <f t="shared" si="40"/>
        <v>91.20108393558463</v>
      </c>
      <c r="B285" s="117">
        <f t="shared" si="12"/>
        <v>573.0333105829176</v>
      </c>
      <c r="C285" s="49">
        <f t="shared" si="41"/>
        <v>27.689302597611704</v>
      </c>
      <c r="D285" s="118">
        <f t="shared" si="42"/>
        <v>-0.9958195012174468</v>
      </c>
      <c r="E285" s="49">
        <f t="shared" si="43"/>
        <v>20.85728101517358</v>
      </c>
      <c r="F285" s="49">
        <f t="shared" si="44"/>
        <v>100.67324981688294</v>
      </c>
      <c r="G285" s="118">
        <f t="shared" si="45"/>
        <v>48.546583612785284</v>
      </c>
      <c r="H285" s="118">
        <f t="shared" si="46"/>
        <v>99.6774303156655</v>
      </c>
      <c r="I285" s="118">
        <f t="shared" si="52"/>
        <v>40.400000000000304</v>
      </c>
      <c r="J285" s="54">
        <f t="shared" si="47"/>
        <v>10000000</v>
      </c>
      <c r="K285" s="54">
        <f t="shared" si="48"/>
        <v>10000000</v>
      </c>
      <c r="L285" s="49" t="e">
        <f t="shared" si="49"/>
        <v>#DIV/0!</v>
      </c>
      <c r="M285" s="57">
        <f t="shared" si="50"/>
        <v>182.90809861762543</v>
      </c>
      <c r="N285" s="41">
        <f t="shared" si="51"/>
        <v>-39322.1684651933</v>
      </c>
      <c r="O285" s="41"/>
      <c r="P285" s="41"/>
      <c r="Q285" s="41"/>
      <c r="R285" s="57"/>
      <c r="S285" s="57"/>
      <c r="T285" s="41"/>
      <c r="U285" s="41"/>
    </row>
    <row r="286" spans="1:21" ht="12" customHeight="1">
      <c r="A286" s="116">
        <f t="shared" si="40"/>
        <v>93.32543007969257</v>
      </c>
      <c r="B286" s="117">
        <f t="shared" si="12"/>
        <v>586.3809710629401</v>
      </c>
      <c r="C286" s="49">
        <f t="shared" si="41"/>
        <v>27.693332022959257</v>
      </c>
      <c r="D286" s="118">
        <f t="shared" si="42"/>
        <v>-1.0195436251994794</v>
      </c>
      <c r="E286" s="49">
        <f t="shared" si="43"/>
        <v>20.66097488855447</v>
      </c>
      <c r="F286" s="49">
        <f t="shared" si="44"/>
        <v>100.92027724558942</v>
      </c>
      <c r="G286" s="118">
        <f t="shared" si="45"/>
        <v>48.35430691151373</v>
      </c>
      <c r="H286" s="118">
        <f t="shared" si="46"/>
        <v>99.90073362038994</v>
      </c>
      <c r="I286" s="118">
        <f t="shared" si="52"/>
        <v>40.3000000000003</v>
      </c>
      <c r="J286" s="54">
        <f t="shared" si="47"/>
        <v>10000000</v>
      </c>
      <c r="K286" s="54">
        <f t="shared" si="48"/>
        <v>10000000</v>
      </c>
      <c r="L286" s="49" t="e">
        <f t="shared" si="49"/>
        <v>#DIV/0!</v>
      </c>
      <c r="M286" s="57">
        <f t="shared" si="50"/>
        <v>182.50714641364874</v>
      </c>
      <c r="N286" s="41">
        <f t="shared" si="51"/>
        <v>-39311.83466207188</v>
      </c>
      <c r="O286" s="41"/>
      <c r="P286" s="41"/>
      <c r="Q286" s="41"/>
      <c r="R286" s="57"/>
      <c r="S286" s="57"/>
      <c r="T286" s="41"/>
      <c r="U286" s="41"/>
    </row>
    <row r="287" spans="1:21" ht="12" customHeight="1">
      <c r="A287" s="116">
        <f t="shared" si="40"/>
        <v>95.49925860213705</v>
      </c>
      <c r="B287" s="117">
        <f t="shared" si="12"/>
        <v>600.0395384954912</v>
      </c>
      <c r="C287" s="49">
        <f t="shared" si="41"/>
        <v>27.697553275470888</v>
      </c>
      <c r="D287" s="118">
        <f t="shared" si="42"/>
        <v>-1.0438586882067176</v>
      </c>
      <c r="E287" s="49">
        <f t="shared" si="43"/>
        <v>20.464841164330466</v>
      </c>
      <c r="F287" s="49">
        <f t="shared" si="44"/>
        <v>101.17294624749573</v>
      </c>
      <c r="G287" s="118">
        <f t="shared" si="45"/>
        <v>48.16239443980135</v>
      </c>
      <c r="H287" s="118">
        <f t="shared" si="46"/>
        <v>100.12908755928902</v>
      </c>
      <c r="I287" s="118">
        <f t="shared" si="52"/>
        <v>40.2000000000003</v>
      </c>
      <c r="J287" s="54">
        <f t="shared" si="47"/>
        <v>10000000</v>
      </c>
      <c r="K287" s="54">
        <f t="shared" si="48"/>
        <v>10000000</v>
      </c>
      <c r="L287" s="49" t="e">
        <f t="shared" si="49"/>
        <v>#DIV/0!</v>
      </c>
      <c r="M287" s="57">
        <f t="shared" si="50"/>
        <v>182.1061719664428</v>
      </c>
      <c r="N287" s="41">
        <f t="shared" si="51"/>
        <v>-39301.26463021609</v>
      </c>
      <c r="O287" s="41"/>
      <c r="P287" s="41"/>
      <c r="Q287" s="41"/>
      <c r="R287" s="57"/>
      <c r="S287" s="57"/>
      <c r="T287" s="41"/>
      <c r="U287" s="41"/>
    </row>
    <row r="288" spans="1:21" ht="12" customHeight="1">
      <c r="A288" s="116">
        <f t="shared" si="40"/>
        <v>97.72372209557433</v>
      </c>
      <c r="B288" s="117">
        <f t="shared" si="12"/>
        <v>614.0162548338137</v>
      </c>
      <c r="C288" s="49">
        <f t="shared" si="41"/>
        <v>27.701975583408036</v>
      </c>
      <c r="D288" s="118">
        <f t="shared" si="42"/>
        <v>-1.0687812626376405</v>
      </c>
      <c r="E288" s="49">
        <f t="shared" si="43"/>
        <v>20.268887806704523</v>
      </c>
      <c r="F288" s="49">
        <f t="shared" si="44"/>
        <v>101.43138029778474</v>
      </c>
      <c r="G288" s="118">
        <f t="shared" si="45"/>
        <v>47.970863390112555</v>
      </c>
      <c r="H288" s="118">
        <f t="shared" si="46"/>
        <v>100.3625990351471</v>
      </c>
      <c r="I288" s="118">
        <f t="shared" si="52"/>
        <v>40.1000000000003</v>
      </c>
      <c r="J288" s="54">
        <f t="shared" si="47"/>
        <v>10000000</v>
      </c>
      <c r="K288" s="54">
        <f t="shared" si="48"/>
        <v>10000000</v>
      </c>
      <c r="L288" s="49" t="e">
        <f t="shared" si="49"/>
        <v>#DIV/0!</v>
      </c>
      <c r="M288" s="57">
        <f t="shared" si="50"/>
        <v>181.705174754895</v>
      </c>
      <c r="N288" s="41">
        <f t="shared" si="51"/>
        <v>-39290.453075110425</v>
      </c>
      <c r="O288" s="41"/>
      <c r="P288" s="41"/>
      <c r="Q288" s="41"/>
      <c r="R288" s="57"/>
      <c r="S288" s="57"/>
      <c r="T288" s="41"/>
      <c r="U288" s="41"/>
    </row>
    <row r="289" spans="1:21" ht="12" customHeight="1">
      <c r="A289" s="116">
        <f t="shared" si="40"/>
        <v>99.99999999999305</v>
      </c>
      <c r="B289" s="117">
        <f t="shared" si="12"/>
        <v>628.318530717915</v>
      </c>
      <c r="C289" s="49">
        <f t="shared" si="41"/>
        <v>27.70660862834084</v>
      </c>
      <c r="D289" s="118">
        <f t="shared" si="42"/>
        <v>-1.0943285159306324</v>
      </c>
      <c r="E289" s="49">
        <f t="shared" si="43"/>
        <v>20.073123139941828</v>
      </c>
      <c r="F289" s="49">
        <f t="shared" si="44"/>
        <v>101.69570519324573</v>
      </c>
      <c r="G289" s="118">
        <f t="shared" si="45"/>
        <v>47.77973176828267</v>
      </c>
      <c r="H289" s="118">
        <f t="shared" si="46"/>
        <v>100.6013766773151</v>
      </c>
      <c r="I289" s="118">
        <f t="shared" si="52"/>
        <v>40.0000000000003</v>
      </c>
      <c r="J289" s="54">
        <f t="shared" si="47"/>
        <v>10000000</v>
      </c>
      <c r="K289" s="54">
        <f t="shared" si="48"/>
        <v>10000000</v>
      </c>
      <c r="L289" s="49" t="e">
        <f t="shared" si="49"/>
        <v>#DIV/0!</v>
      </c>
      <c r="M289" s="57">
        <f t="shared" si="50"/>
        <v>181.30415424561252</v>
      </c>
      <c r="N289" s="41">
        <f t="shared" si="51"/>
        <v>-39279.39458850245</v>
      </c>
      <c r="O289" s="41"/>
      <c r="P289" s="41"/>
      <c r="Q289" s="41"/>
      <c r="R289" s="57"/>
      <c r="S289" s="57"/>
      <c r="T289" s="41"/>
      <c r="U289" s="41"/>
    </row>
    <row r="290" spans="1:21" ht="12" customHeight="1">
      <c r="A290" s="116">
        <f t="shared" si="40"/>
        <v>102.32929922806846</v>
      </c>
      <c r="B290" s="117">
        <f t="shared" si="12"/>
        <v>642.9539494037831</v>
      </c>
      <c r="C290" s="49">
        <f t="shared" si="41"/>
        <v>27.711462568329004</v>
      </c>
      <c r="D290" s="118">
        <f t="shared" si="42"/>
        <v>-1.1205182404028808</v>
      </c>
      <c r="E290" s="49">
        <f t="shared" si="43"/>
        <v>19.87755586389936</v>
      </c>
      <c r="F290" s="49">
        <f t="shared" si="44"/>
        <v>101.96604906824462</v>
      </c>
      <c r="G290" s="118">
        <f t="shared" si="45"/>
        <v>47.589018432228364</v>
      </c>
      <c r="H290" s="118">
        <f t="shared" si="46"/>
        <v>100.84553082784173</v>
      </c>
      <c r="I290" s="118">
        <f t="shared" si="52"/>
        <v>39.9000000000003</v>
      </c>
      <c r="J290" s="54">
        <f t="shared" si="47"/>
        <v>10000000</v>
      </c>
      <c r="K290" s="54">
        <f t="shared" si="48"/>
        <v>10000000</v>
      </c>
      <c r="L290" s="49" t="e">
        <f t="shared" si="49"/>
        <v>#DIV/0!</v>
      </c>
      <c r="M290" s="57">
        <f t="shared" si="50"/>
        <v>180.90310989262946</v>
      </c>
      <c r="N290" s="41">
        <f t="shared" si="51"/>
        <v>-39268.08364619065</v>
      </c>
      <c r="O290" s="41"/>
      <c r="P290" s="41"/>
      <c r="Q290" s="41"/>
      <c r="R290" s="57"/>
      <c r="S290" s="57"/>
      <c r="T290" s="41"/>
      <c r="U290" s="41"/>
    </row>
    <row r="291" spans="1:21" ht="12" customHeight="1">
      <c r="A291" s="116">
        <f t="shared" si="40"/>
        <v>104.71285480508278</v>
      </c>
      <c r="B291" s="117">
        <f t="shared" si="12"/>
        <v>657.9302707841255</v>
      </c>
      <c r="C291" s="49">
        <f t="shared" si="41"/>
        <v>27.716548062376965</v>
      </c>
      <c r="D291" s="118">
        <f t="shared" si="42"/>
        <v>-1.1473688850575083</v>
      </c>
      <c r="E291" s="49">
        <f t="shared" si="43"/>
        <v>19.68219507015522</v>
      </c>
      <c r="F291" s="49">
        <f t="shared" si="44"/>
        <v>102.24254240852274</v>
      </c>
      <c r="G291" s="118">
        <f t="shared" si="45"/>
        <v>47.39874313253219</v>
      </c>
      <c r="H291" s="118">
        <f t="shared" si="46"/>
        <v>101.09517352346523</v>
      </c>
      <c r="I291" s="118">
        <f t="shared" si="52"/>
        <v>39.800000000000296</v>
      </c>
      <c r="J291" s="54">
        <f t="shared" si="47"/>
        <v>10000000</v>
      </c>
      <c r="K291" s="54">
        <f t="shared" si="48"/>
        <v>10000000</v>
      </c>
      <c r="L291" s="49" t="e">
        <f t="shared" si="49"/>
        <v>#DIV/0!</v>
      </c>
      <c r="M291" s="57">
        <f t="shared" si="50"/>
        <v>180.5020411371076</v>
      </c>
      <c r="N291" s="41">
        <f t="shared" si="51"/>
        <v>-39256.51460577998</v>
      </c>
      <c r="O291" s="41"/>
      <c r="P291" s="41"/>
      <c r="Q291" s="41"/>
      <c r="R291" s="57"/>
      <c r="S291" s="57"/>
      <c r="T291" s="41"/>
      <c r="U291" s="41"/>
    </row>
    <row r="292" spans="1:21" ht="12" customHeight="1">
      <c r="A292" s="116">
        <f t="shared" si="40"/>
        <v>107.15193052375336</v>
      </c>
      <c r="B292" s="117">
        <f t="shared" si="12"/>
        <v>673.255435502775</v>
      </c>
      <c r="C292" s="49">
        <f t="shared" si="41"/>
        <v>27.721876296241867</v>
      </c>
      <c r="D292" s="118">
        <f t="shared" si="42"/>
        <v>-1.1748995895128105</v>
      </c>
      <c r="E292" s="49">
        <f t="shared" si="43"/>
        <v>19.48705025875055</v>
      </c>
      <c r="F292" s="49">
        <f t="shared" si="44"/>
        <v>102.52531806261727</v>
      </c>
      <c r="G292" s="118">
        <f t="shared" si="45"/>
        <v>47.208926554992416</v>
      </c>
      <c r="H292" s="118">
        <f t="shared" si="46"/>
        <v>101.35041847310447</v>
      </c>
      <c r="I292" s="118">
        <f t="shared" si="52"/>
        <v>39.700000000000294</v>
      </c>
      <c r="J292" s="54">
        <f t="shared" si="47"/>
        <v>10000000</v>
      </c>
      <c r="K292" s="54">
        <f t="shared" si="48"/>
        <v>10000000</v>
      </c>
      <c r="L292" s="49" t="e">
        <f t="shared" si="49"/>
        <v>#DIV/0!</v>
      </c>
      <c r="M292" s="57">
        <f t="shared" si="50"/>
        <v>180.10094740702814</v>
      </c>
      <c r="N292" s="41">
        <f t="shared" si="51"/>
        <v>-39244.681704405746</v>
      </c>
      <c r="O292" s="41"/>
      <c r="P292" s="41"/>
      <c r="Q292" s="41"/>
      <c r="R292" s="57"/>
      <c r="S292" s="57"/>
      <c r="T292" s="41"/>
      <c r="U292" s="41"/>
    </row>
    <row r="293" spans="1:21" ht="12" customHeight="1">
      <c r="A293" s="116">
        <f t="shared" si="40"/>
        <v>109.6478196143111</v>
      </c>
      <c r="B293" s="117">
        <f t="shared" si="12"/>
        <v>688.9375691649171</v>
      </c>
      <c r="C293" s="49">
        <f t="shared" si="41"/>
        <v>27.727459009678125</v>
      </c>
      <c r="D293" s="118">
        <f t="shared" si="42"/>
        <v>-1.2031302202206153</v>
      </c>
      <c r="E293" s="49">
        <f t="shared" si="43"/>
        <v>19.292131355562997</v>
      </c>
      <c r="F293" s="49">
        <f t="shared" si="44"/>
        <v>102.81451125067562</v>
      </c>
      <c r="G293" s="118">
        <f t="shared" si="45"/>
        <v>47.01959036524112</v>
      </c>
      <c r="H293" s="118">
        <f t="shared" si="46"/>
        <v>101.61138103045501</v>
      </c>
      <c r="I293" s="118">
        <f t="shared" si="52"/>
        <v>39.60000000000029</v>
      </c>
      <c r="J293" s="54">
        <f t="shared" si="47"/>
        <v>10000000</v>
      </c>
      <c r="K293" s="54">
        <f t="shared" si="48"/>
        <v>10000000</v>
      </c>
      <c r="L293" s="49" t="e">
        <f t="shared" si="49"/>
        <v>#DIV/0!</v>
      </c>
      <c r="M293" s="57">
        <f t="shared" si="50"/>
        <v>179.6998281168777</v>
      </c>
      <c r="N293" s="41">
        <f t="shared" si="51"/>
        <v>-39232.579056425675</v>
      </c>
      <c r="O293" s="41"/>
      <c r="P293" s="41"/>
      <c r="Q293" s="41"/>
      <c r="R293" s="57"/>
      <c r="S293" s="57"/>
      <c r="T293" s="41"/>
      <c r="U293" s="41"/>
    </row>
    <row r="294" spans="1:21" ht="12" customHeight="1">
      <c r="A294" s="116">
        <f t="shared" si="40"/>
        <v>112.20184543018884</v>
      </c>
      <c r="B294" s="117">
        <f t="shared" si="12"/>
        <v>704.9849866453975</v>
      </c>
      <c r="C294" s="49">
        <f t="shared" si="41"/>
        <v>27.733308525209686</v>
      </c>
      <c r="D294" s="118">
        <f t="shared" si="42"/>
        <v>-1.2320814091559562</v>
      </c>
      <c r="E294" s="49">
        <f t="shared" si="43"/>
        <v>19.097448730324</v>
      </c>
      <c r="F294" s="49">
        <f t="shared" si="44"/>
        <v>103.11025957042803</v>
      </c>
      <c r="G294" s="118">
        <f t="shared" si="45"/>
        <v>46.83075725553368</v>
      </c>
      <c r="H294" s="118">
        <f t="shared" si="46"/>
        <v>101.87817816127207</v>
      </c>
      <c r="I294" s="118">
        <f t="shared" si="52"/>
        <v>39.50000000000029</v>
      </c>
      <c r="J294" s="54">
        <f t="shared" si="47"/>
        <v>10000000</v>
      </c>
      <c r="K294" s="54">
        <f t="shared" si="48"/>
        <v>10000000</v>
      </c>
      <c r="L294" s="49" t="e">
        <f t="shared" si="49"/>
        <v>#DIV/0!</v>
      </c>
      <c r="M294" s="57">
        <f t="shared" si="50"/>
        <v>179.2986826673258</v>
      </c>
      <c r="N294" s="41">
        <f t="shared" si="51"/>
        <v>-39220.20065108042</v>
      </c>
      <c r="O294" s="41"/>
      <c r="P294" s="41"/>
      <c r="Q294" s="41"/>
      <c r="R294" s="57"/>
      <c r="S294" s="57"/>
      <c r="T294" s="41"/>
      <c r="U294" s="41"/>
    </row>
    <row r="295" spans="1:21" ht="12" customHeight="1">
      <c r="A295" s="116">
        <f t="shared" si="40"/>
        <v>114.81536214968065</v>
      </c>
      <c r="B295" s="117">
        <f t="shared" si="12"/>
        <v>721.4061964973766</v>
      </c>
      <c r="C295" s="49">
        <f t="shared" si="41"/>
        <v>27.739437778526277</v>
      </c>
      <c r="D295" s="118">
        <f t="shared" si="42"/>
        <v>-1.2617745951761918</v>
      </c>
      <c r="E295" s="49">
        <f t="shared" si="43"/>
        <v>18.903013215297257</v>
      </c>
      <c r="F295" s="49">
        <f t="shared" si="44"/>
        <v>103.4127030000605</v>
      </c>
      <c r="G295" s="118">
        <f t="shared" si="45"/>
        <v>46.64245099382353</v>
      </c>
      <c r="H295" s="118">
        <f t="shared" si="46"/>
        <v>102.15092840488431</v>
      </c>
      <c r="I295" s="118">
        <f t="shared" si="52"/>
        <v>39.40000000000029</v>
      </c>
      <c r="J295" s="54">
        <f t="shared" si="47"/>
        <v>10000000</v>
      </c>
      <c r="K295" s="54">
        <f t="shared" si="48"/>
        <v>10000000</v>
      </c>
      <c r="L295" s="49" t="e">
        <f t="shared" si="49"/>
        <v>#DIV/0!</v>
      </c>
      <c r="M295" s="57">
        <f t="shared" si="50"/>
        <v>178.8975104448943</v>
      </c>
      <c r="N295" s="41">
        <f t="shared" si="51"/>
        <v>-39207.54035012291</v>
      </c>
      <c r="O295" s="41"/>
      <c r="P295" s="41"/>
      <c r="Q295" s="41"/>
      <c r="R295" s="57"/>
      <c r="S295" s="57"/>
      <c r="T295" s="41"/>
      <c r="U295" s="41"/>
    </row>
    <row r="296" spans="1:21" ht="12" customHeight="1">
      <c r="A296" s="116">
        <f t="shared" si="40"/>
        <v>117.4897554939451</v>
      </c>
      <c r="B296" s="117">
        <f t="shared" si="12"/>
        <v>738.209905463678</v>
      </c>
      <c r="C296" s="49">
        <f t="shared" si="41"/>
        <v>27.74586035060799</v>
      </c>
      <c r="D296" s="118">
        <f t="shared" si="42"/>
        <v>-1.2922320682660555</v>
      </c>
      <c r="E296" s="49">
        <f t="shared" si="43"/>
        <v>18.708836124630572</v>
      </c>
      <c r="F296" s="49">
        <f t="shared" si="44"/>
        <v>103.72198389772107</v>
      </c>
      <c r="G296" s="118">
        <f t="shared" si="45"/>
        <v>46.45469647523856</v>
      </c>
      <c r="H296" s="118">
        <f t="shared" si="46"/>
        <v>102.42975182945501</v>
      </c>
      <c r="I296" s="118">
        <f t="shared" si="52"/>
        <v>39.30000000000029</v>
      </c>
      <c r="J296" s="54">
        <f t="shared" si="47"/>
        <v>10000000</v>
      </c>
      <c r="K296" s="54">
        <f t="shared" si="48"/>
        <v>10000000</v>
      </c>
      <c r="L296" s="49" t="e">
        <f t="shared" si="49"/>
        <v>#DIV/0!</v>
      </c>
      <c r="M296" s="57">
        <f t="shared" si="50"/>
        <v>178.49631082161923</v>
      </c>
      <c r="N296" s="41">
        <f t="shared" si="51"/>
        <v>-39194.59188541615</v>
      </c>
      <c r="O296" s="41"/>
      <c r="P296" s="41"/>
      <c r="Q296" s="41"/>
      <c r="R296" s="57"/>
      <c r="S296" s="57"/>
      <c r="T296" s="41"/>
      <c r="U296" s="41"/>
    </row>
    <row r="297" spans="1:21" ht="12" customHeight="1">
      <c r="A297" s="116">
        <f t="shared" si="40"/>
        <v>120.22644346173331</v>
      </c>
      <c r="B297" s="117">
        <f t="shared" si="12"/>
        <v>755.4050230932199</v>
      </c>
      <c r="C297" s="49">
        <f t="shared" si="41"/>
        <v>27.752590501690044</v>
      </c>
      <c r="D297" s="118">
        <f t="shared" si="42"/>
        <v>-1.323477016904415</v>
      </c>
      <c r="E297" s="49">
        <f t="shared" si="43"/>
        <v>18.514929274395563</v>
      </c>
      <c r="F297" s="49">
        <f t="shared" si="44"/>
        <v>104.03824699737015</v>
      </c>
      <c r="G297" s="118">
        <f t="shared" si="45"/>
        <v>46.26751977608561</v>
      </c>
      <c r="H297" s="118">
        <f t="shared" si="46"/>
        <v>102.71476998046573</v>
      </c>
      <c r="I297" s="118">
        <f t="shared" si="52"/>
        <v>39.20000000000029</v>
      </c>
      <c r="J297" s="54">
        <f t="shared" si="47"/>
        <v>10000000</v>
      </c>
      <c r="K297" s="54">
        <f t="shared" si="48"/>
        <v>10000000</v>
      </c>
      <c r="L297" s="49" t="e">
        <f t="shared" si="49"/>
        <v>#DIV/0!</v>
      </c>
      <c r="M297" s="57">
        <f t="shared" si="50"/>
        <v>178.09508315470381</v>
      </c>
      <c r="N297" s="41">
        <f t="shared" si="51"/>
        <v>-39181.34885650093</v>
      </c>
      <c r="O297" s="41"/>
      <c r="P297" s="41"/>
      <c r="Q297" s="41"/>
      <c r="R297" s="57"/>
      <c r="S297" s="57"/>
      <c r="T297" s="41"/>
      <c r="U297" s="41"/>
    </row>
    <row r="298" spans="1:21" ht="12" customHeight="1">
      <c r="A298" s="116">
        <f t="shared" si="40"/>
        <v>123.02687708123007</v>
      </c>
      <c r="B298" s="117">
        <f t="shared" si="12"/>
        <v>773.0006664649737</v>
      </c>
      <c r="C298" s="49">
        <f t="shared" si="41"/>
        <v>27.759643207189026</v>
      </c>
      <c r="D298" s="118">
        <f t="shared" si="42"/>
        <v>-1.355533578810458</v>
      </c>
      <c r="E298" s="49">
        <f t="shared" si="43"/>
        <v>18.321305003327137</v>
      </c>
      <c r="F298" s="49">
        <f t="shared" si="44"/>
        <v>104.36163940067229</v>
      </c>
      <c r="G298" s="118">
        <f t="shared" si="45"/>
        <v>46.08094821051616</v>
      </c>
      <c r="H298" s="118">
        <f t="shared" si="46"/>
        <v>103.00610582186184</v>
      </c>
      <c r="I298" s="118">
        <f t="shared" si="52"/>
        <v>39.100000000000286</v>
      </c>
      <c r="J298" s="54">
        <f t="shared" si="47"/>
        <v>10000000</v>
      </c>
      <c r="K298" s="54">
        <f t="shared" si="48"/>
        <v>10000000</v>
      </c>
      <c r="L298" s="49" t="e">
        <f t="shared" si="49"/>
        <v>#DIV/0!</v>
      </c>
      <c r="M298" s="57">
        <f t="shared" si="50"/>
        <v>177.6938267861638</v>
      </c>
      <c r="N298" s="41">
        <f t="shared" si="51"/>
        <v>-39167.80472813267</v>
      </c>
      <c r="O298" s="41"/>
      <c r="P298" s="41"/>
      <c r="Q298" s="41"/>
      <c r="R298" s="57"/>
      <c r="S298" s="57"/>
      <c r="T298" s="41"/>
      <c r="U298" s="41"/>
    </row>
    <row r="299" spans="1:21" ht="12" customHeight="1">
      <c r="A299" s="116">
        <f t="shared" si="40"/>
        <v>125.89254117940851</v>
      </c>
      <c r="B299" s="117">
        <f t="shared" si="12"/>
        <v>791.0061650219606</v>
      </c>
      <c r="C299" s="49">
        <f t="shared" si="41"/>
        <v>27.767034195719127</v>
      </c>
      <c r="D299" s="118">
        <f t="shared" si="42"/>
        <v>-1.3884268953511854</v>
      </c>
      <c r="E299" s="49">
        <f t="shared" si="43"/>
        <v>18.127976194273806</v>
      </c>
      <c r="F299" s="49">
        <f t="shared" si="44"/>
        <v>104.69231056460602</v>
      </c>
      <c r="G299" s="118">
        <f t="shared" si="45"/>
        <v>45.89501038999293</v>
      </c>
      <c r="H299" s="118">
        <f t="shared" si="46"/>
        <v>103.30388366925483</v>
      </c>
      <c r="I299" s="118">
        <f t="shared" si="52"/>
        <v>39.000000000000284</v>
      </c>
      <c r="J299" s="54">
        <f t="shared" si="47"/>
        <v>10000000</v>
      </c>
      <c r="K299" s="54">
        <f t="shared" si="48"/>
        <v>10000000</v>
      </c>
      <c r="L299" s="49" t="e">
        <f t="shared" si="49"/>
        <v>#DIV/0!</v>
      </c>
      <c r="M299" s="57">
        <f t="shared" si="50"/>
        <v>177.29254104246263</v>
      </c>
      <c r="N299" s="41">
        <f t="shared" si="51"/>
        <v>-39153.95282778857</v>
      </c>
      <c r="O299" s="41"/>
      <c r="P299" s="41"/>
      <c r="Q299" s="41"/>
      <c r="R299" s="57"/>
      <c r="S299" s="57"/>
      <c r="T299" s="41"/>
      <c r="U299" s="41"/>
    </row>
    <row r="300" spans="1:21" ht="12" customHeight="1">
      <c r="A300" s="116">
        <f t="shared" si="40"/>
        <v>128.82495516930507</v>
      </c>
      <c r="B300" s="117">
        <f t="shared" si="12"/>
        <v>809.4310655178465</v>
      </c>
      <c r="C300" s="49">
        <f t="shared" si="41"/>
        <v>27.7747799893392</v>
      </c>
      <c r="D300" s="118">
        <f t="shared" si="42"/>
        <v>-1.4221831699183154</v>
      </c>
      <c r="E300" s="49">
        <f t="shared" si="43"/>
        <v>17.93495629636935</v>
      </c>
      <c r="F300" s="49">
        <f t="shared" si="44"/>
        <v>105.03041228445173</v>
      </c>
      <c r="G300" s="118">
        <f t="shared" si="45"/>
        <v>45.70973628570855</v>
      </c>
      <c r="H300" s="118">
        <f t="shared" si="46"/>
        <v>103.60822911453342</v>
      </c>
      <c r="I300" s="118">
        <f t="shared" si="52"/>
        <v>38.90000000000028</v>
      </c>
      <c r="J300" s="54">
        <f t="shared" si="47"/>
        <v>10000000</v>
      </c>
      <c r="K300" s="54">
        <f t="shared" si="48"/>
        <v>10000000</v>
      </c>
      <c r="L300" s="49" t="e">
        <f t="shared" si="49"/>
        <v>#DIV/0!</v>
      </c>
      <c r="M300" s="57">
        <f t="shared" si="50"/>
        <v>176.8912252341389</v>
      </c>
      <c r="N300" s="41">
        <f t="shared" si="51"/>
        <v>-39139.786343144966</v>
      </c>
      <c r="O300" s="41"/>
      <c r="P300" s="41"/>
      <c r="Q300" s="41"/>
      <c r="R300" s="57"/>
      <c r="S300" s="57"/>
      <c r="T300" s="41"/>
      <c r="U300" s="41"/>
    </row>
    <row r="301" spans="1:21" ht="12" customHeight="1">
      <c r="A301" s="116">
        <f t="shared" si="40"/>
        <v>131.82567385563212</v>
      </c>
      <c r="B301" s="117">
        <f t="shared" si="12"/>
        <v>828.2851370787558</v>
      </c>
      <c r="C301" s="49">
        <f t="shared" si="41"/>
        <v>27.78289794618169</v>
      </c>
      <c r="D301" s="118">
        <f t="shared" si="42"/>
        <v>-1.4568297306121036</v>
      </c>
      <c r="E301" s="49">
        <f t="shared" si="43"/>
        <v>17.74225934793381</v>
      </c>
      <c r="F301" s="49">
        <f t="shared" si="44"/>
        <v>105.37609867179569</v>
      </c>
      <c r="G301" s="118">
        <f t="shared" si="45"/>
        <v>45.5251572941155</v>
      </c>
      <c r="H301" s="118">
        <f t="shared" si="46"/>
        <v>103.91926894118359</v>
      </c>
      <c r="I301" s="118">
        <f t="shared" si="52"/>
        <v>38.80000000000028</v>
      </c>
      <c r="J301" s="54">
        <f t="shared" si="47"/>
        <v>10000000</v>
      </c>
      <c r="K301" s="54">
        <f t="shared" si="48"/>
        <v>10000000</v>
      </c>
      <c r="L301" s="49" t="e">
        <f t="shared" si="49"/>
        <v>#DIV/0!</v>
      </c>
      <c r="M301" s="57">
        <f t="shared" si="50"/>
        <v>176.48987865542497</v>
      </c>
      <c r="N301" s="41">
        <f t="shared" si="51"/>
        <v>-39125.29831952597</v>
      </c>
      <c r="O301" s="41"/>
      <c r="P301" s="41"/>
      <c r="Q301" s="41"/>
      <c r="R301" s="57"/>
      <c r="S301" s="57"/>
      <c r="T301" s="41"/>
      <c r="U301" s="41"/>
    </row>
    <row r="302" spans="1:21" ht="12" customHeight="1">
      <c r="A302" s="116">
        <f t="shared" si="40"/>
        <v>134.89628825915662</v>
      </c>
      <c r="B302" s="117">
        <f t="shared" si="12"/>
        <v>847.578376382995</v>
      </c>
      <c r="C302" s="49">
        <f t="shared" si="41"/>
        <v>27.79140630562583</v>
      </c>
      <c r="D302" s="118">
        <f t="shared" si="42"/>
        <v>-1.4923950976022538</v>
      </c>
      <c r="E302" s="49">
        <f t="shared" si="43"/>
        <v>17.549900000110625</v>
      </c>
      <c r="F302" s="49">
        <f t="shared" si="44"/>
        <v>105.72952612717172</v>
      </c>
      <c r="G302" s="118">
        <f t="shared" si="45"/>
        <v>45.34130630573645</v>
      </c>
      <c r="H302" s="118">
        <f t="shared" si="46"/>
        <v>104.23713102956947</v>
      </c>
      <c r="I302" s="118">
        <f t="shared" si="52"/>
        <v>38.70000000000028</v>
      </c>
      <c r="J302" s="54">
        <f t="shared" si="47"/>
        <v>10000000</v>
      </c>
      <c r="K302" s="54">
        <f t="shared" si="48"/>
        <v>10000000</v>
      </c>
      <c r="L302" s="49" t="e">
        <f t="shared" si="49"/>
        <v>#DIV/0!</v>
      </c>
      <c r="M302" s="57">
        <f t="shared" si="50"/>
        <v>176.08850058385394</v>
      </c>
      <c r="N302" s="41">
        <f t="shared" si="51"/>
        <v>-39110.481657323806</v>
      </c>
      <c r="O302" s="41"/>
      <c r="P302" s="41"/>
      <c r="Q302" s="41"/>
      <c r="R302" s="57"/>
      <c r="S302" s="57"/>
      <c r="T302" s="41"/>
      <c r="U302" s="41"/>
    </row>
    <row r="303" spans="1:21" ht="12" customHeight="1">
      <c r="A303" s="116">
        <f t="shared" si="40"/>
        <v>138.03842646027962</v>
      </c>
      <c r="B303" s="117">
        <f t="shared" si="12"/>
        <v>867.3210129614188</v>
      </c>
      <c r="C303" s="49">
        <f t="shared" si="41"/>
        <v>27.800324236192743</v>
      </c>
      <c r="D303" s="118">
        <f t="shared" si="42"/>
        <v>-1.5289090555715452</v>
      </c>
      <c r="E303" s="49">
        <f t="shared" si="43"/>
        <v>17.357893541244724</v>
      </c>
      <c r="F303" s="49">
        <f t="shared" si="44"/>
        <v>106.09085330693743</v>
      </c>
      <c r="G303" s="118">
        <f t="shared" si="45"/>
        <v>45.15821777743747</v>
      </c>
      <c r="H303" s="118">
        <f t="shared" si="46"/>
        <v>104.56194425136589</v>
      </c>
      <c r="I303" s="118">
        <f t="shared" si="52"/>
        <v>38.60000000000028</v>
      </c>
      <c r="J303" s="54">
        <f t="shared" si="47"/>
        <v>10000000</v>
      </c>
      <c r="K303" s="54">
        <f t="shared" si="48"/>
        <v>10000000</v>
      </c>
      <c r="L303" s="49" t="e">
        <f t="shared" si="49"/>
        <v>#DIV/0!</v>
      </c>
      <c r="M303" s="57">
        <f t="shared" si="50"/>
        <v>175.6870902798596</v>
      </c>
      <c r="N303" s="41">
        <f t="shared" si="51"/>
        <v>-39095.32910939102</v>
      </c>
      <c r="O303" s="41"/>
      <c r="P303" s="41"/>
      <c r="Q303" s="41"/>
      <c r="R303" s="57"/>
      <c r="S303" s="57"/>
      <c r="T303" s="41"/>
      <c r="U303" s="41"/>
    </row>
    <row r="304" spans="1:21" ht="12" customHeight="1">
      <c r="A304" s="116">
        <f t="shared" si="40"/>
        <v>141.25375446226644</v>
      </c>
      <c r="B304" s="117">
        <f t="shared" si="12"/>
        <v>887.5235146212655</v>
      </c>
      <c r="C304" s="49">
        <f t="shared" si="41"/>
        <v>27.80967188635174</v>
      </c>
      <c r="D304" s="118">
        <f t="shared" si="42"/>
        <v>-1.5664027316883145</v>
      </c>
      <c r="E304" s="49">
        <f t="shared" si="43"/>
        <v>17.16625592200402</v>
      </c>
      <c r="F304" s="49">
        <f t="shared" si="44"/>
        <v>106.46024108396333</v>
      </c>
      <c r="G304" s="118">
        <f t="shared" si="45"/>
        <v>44.97592780835576</v>
      </c>
      <c r="H304" s="118">
        <f t="shared" si="46"/>
        <v>104.89383835227501</v>
      </c>
      <c r="I304" s="118">
        <f t="shared" si="52"/>
        <v>38.50000000000028</v>
      </c>
      <c r="J304" s="54">
        <f t="shared" si="47"/>
        <v>10000000</v>
      </c>
      <c r="K304" s="54">
        <f t="shared" si="48"/>
        <v>10000000</v>
      </c>
      <c r="L304" s="49" t="e">
        <f t="shared" si="49"/>
        <v>#DIV/0!</v>
      </c>
      <c r="M304" s="57">
        <f t="shared" si="50"/>
        <v>175.28564698636487</v>
      </c>
      <c r="N304" s="41">
        <f t="shared" si="51"/>
        <v>-39079.83327840623</v>
      </c>
      <c r="O304" s="41"/>
      <c r="P304" s="41"/>
      <c r="Q304" s="41"/>
      <c r="R304" s="57"/>
      <c r="S304" s="57"/>
      <c r="T304" s="41"/>
      <c r="U304" s="41"/>
    </row>
    <row r="305" spans="1:21" ht="12" customHeight="1">
      <c r="A305" s="116">
        <f t="shared" si="40"/>
        <v>144.54397707458364</v>
      </c>
      <c r="B305" s="117">
        <f t="shared" si="12"/>
        <v>908.1965929963269</v>
      </c>
      <c r="C305" s="49">
        <f t="shared" si="41"/>
        <v>27.819470438445485</v>
      </c>
      <c r="D305" s="118">
        <f t="shared" si="42"/>
        <v>-1.6049086795978964</v>
      </c>
      <c r="E305" s="49">
        <f t="shared" si="43"/>
        <v>16.975003781244226</v>
      </c>
      <c r="F305" s="49">
        <f t="shared" si="44"/>
        <v>106.837852501691</v>
      </c>
      <c r="G305" s="118">
        <f t="shared" si="45"/>
        <v>44.79447421968971</v>
      </c>
      <c r="H305" s="118">
        <f t="shared" si="46"/>
        <v>105.2329438220931</v>
      </c>
      <c r="I305" s="118">
        <f t="shared" si="52"/>
        <v>38.400000000000276</v>
      </c>
      <c r="J305" s="54">
        <f t="shared" si="47"/>
        <v>10000000</v>
      </c>
      <c r="K305" s="54">
        <f t="shared" si="48"/>
        <v>10000000</v>
      </c>
      <c r="L305" s="49" t="e">
        <f t="shared" si="49"/>
        <v>#DIV/0!</v>
      </c>
      <c r="M305" s="57">
        <f t="shared" si="50"/>
        <v>174.88416992835977</v>
      </c>
      <c r="N305" s="41">
        <f t="shared" si="51"/>
        <v>-39063.986614213034</v>
      </c>
      <c r="O305" s="41"/>
      <c r="P305" s="41"/>
      <c r="Q305" s="41"/>
      <c r="R305" s="57"/>
      <c r="S305" s="57"/>
      <c r="T305" s="41"/>
      <c r="U305" s="41"/>
    </row>
    <row r="306" spans="1:21" ht="12" customHeight="1">
      <c r="A306" s="116">
        <f t="shared" si="40"/>
        <v>147.91083881681135</v>
      </c>
      <c r="B306" s="117">
        <f t="shared" si="12"/>
        <v>929.351209226397</v>
      </c>
      <c r="C306" s="49">
        <f t="shared" si="41"/>
        <v>27.82974216595855</v>
      </c>
      <c r="D306" s="118">
        <f t="shared" si="42"/>
        <v>-1.6444609699722559</v>
      </c>
      <c r="E306" s="49">
        <f t="shared" si="43"/>
        <v>16.784154472614798</v>
      </c>
      <c r="F306" s="49">
        <f t="shared" si="44"/>
        <v>107.22385272109346</v>
      </c>
      <c r="G306" s="118">
        <f t="shared" si="45"/>
        <v>44.61389663857335</v>
      </c>
      <c r="H306" s="118">
        <f t="shared" si="46"/>
        <v>105.57939175112121</v>
      </c>
      <c r="I306" s="118">
        <f t="shared" si="52"/>
        <v>38.300000000000274</v>
      </c>
      <c r="J306" s="54">
        <f t="shared" si="47"/>
        <v>10000000</v>
      </c>
      <c r="K306" s="54">
        <f t="shared" si="48"/>
        <v>10000000</v>
      </c>
      <c r="L306" s="49" t="e">
        <f t="shared" si="49"/>
        <v>#DIV/0!</v>
      </c>
      <c r="M306" s="57">
        <f t="shared" si="50"/>
        <v>174.4826583124712</v>
      </c>
      <c r="N306" s="41">
        <f t="shared" si="51"/>
        <v>-39047.781411134296</v>
      </c>
      <c r="O306" s="41"/>
      <c r="P306" s="41"/>
      <c r="Q306" s="41"/>
      <c r="R306" s="57"/>
      <c r="S306" s="57"/>
      <c r="T306" s="41"/>
      <c r="U306" s="41"/>
    </row>
    <row r="307" spans="1:21" ht="12" customHeight="1">
      <c r="A307" s="116">
        <f t="shared" si="40"/>
        <v>151.35612484361127</v>
      </c>
      <c r="B307" s="117">
        <f t="shared" si="12"/>
        <v>950.9985797690175</v>
      </c>
      <c r="C307" s="49">
        <f t="shared" si="41"/>
        <v>27.840510494371852</v>
      </c>
      <c r="D307" s="118">
        <f t="shared" si="42"/>
        <v>-1.6850952882125139</v>
      </c>
      <c r="E307" s="49">
        <f t="shared" si="43"/>
        <v>16.59372609189877</v>
      </c>
      <c r="F307" s="49">
        <f t="shared" si="44"/>
        <v>107.61840896004828</v>
      </c>
      <c r="G307" s="118">
        <f t="shared" si="45"/>
        <v>44.43423658627062</v>
      </c>
      <c r="H307" s="118">
        <f t="shared" si="46"/>
        <v>105.93331367183578</v>
      </c>
      <c r="I307" s="118">
        <f t="shared" si="52"/>
        <v>38.20000000000027</v>
      </c>
      <c r="J307" s="54">
        <f t="shared" si="47"/>
        <v>10000000</v>
      </c>
      <c r="K307" s="54">
        <f t="shared" si="48"/>
        <v>10000000</v>
      </c>
      <c r="L307" s="49" t="e">
        <f t="shared" si="49"/>
        <v>#DIV/0!</v>
      </c>
      <c r="M307" s="57">
        <f t="shared" si="50"/>
        <v>174.08111132651882</v>
      </c>
      <c r="N307" s="41">
        <f t="shared" si="51"/>
        <v>-39031.20980526114</v>
      </c>
      <c r="O307" s="41"/>
      <c r="P307" s="41"/>
      <c r="Q307" s="41"/>
      <c r="R307" s="57"/>
      <c r="S307" s="57"/>
      <c r="T307" s="41"/>
      <c r="U307" s="41"/>
    </row>
    <row r="308" spans="1:21" ht="12" customHeight="1">
      <c r="A308" s="116">
        <f t="shared" si="40"/>
        <v>154.88166189123845</v>
      </c>
      <c r="B308" s="117">
        <f t="shared" si="12"/>
        <v>973.1501823465859</v>
      </c>
      <c r="C308" s="49">
        <f t="shared" si="41"/>
        <v>27.851800065867906</v>
      </c>
      <c r="D308" s="118">
        <f t="shared" si="42"/>
        <v>-1.7268490399597927</v>
      </c>
      <c r="E308" s="49">
        <f t="shared" si="43"/>
        <v>16.403737505078382</v>
      </c>
      <c r="F308" s="49">
        <f t="shared" si="44"/>
        <v>108.02169042461256</v>
      </c>
      <c r="G308" s="118">
        <f t="shared" si="45"/>
        <v>44.25553757094629</v>
      </c>
      <c r="H308" s="118">
        <f t="shared" si="46"/>
        <v>106.29484138465277</v>
      </c>
      <c r="I308" s="118">
        <f t="shared" si="52"/>
        <v>38.10000000000027</v>
      </c>
      <c r="J308" s="54">
        <f t="shared" si="47"/>
        <v>10000000</v>
      </c>
      <c r="K308" s="54">
        <f t="shared" si="48"/>
        <v>10000000</v>
      </c>
      <c r="L308" s="49" t="e">
        <f t="shared" si="49"/>
        <v>#DIV/0!</v>
      </c>
      <c r="M308" s="57">
        <f t="shared" si="50"/>
        <v>173.67952813906192</v>
      </c>
      <c r="N308" s="41">
        <f t="shared" si="51"/>
        <v>-39014.263771719656</v>
      </c>
      <c r="O308" s="41"/>
      <c r="P308" s="41"/>
      <c r="Q308" s="41"/>
      <c r="R308" s="57"/>
      <c r="S308" s="57"/>
      <c r="T308" s="41"/>
      <c r="U308" s="41"/>
    </row>
    <row r="309" spans="1:21" ht="12" customHeight="1">
      <c r="A309" s="116">
        <f t="shared" si="40"/>
        <v>158.48931924610153</v>
      </c>
      <c r="B309" s="117">
        <f t="shared" si="12"/>
        <v>995.8177620319999</v>
      </c>
      <c r="C309" s="49">
        <f t="shared" si="41"/>
        <v>27.863636808174476</v>
      </c>
      <c r="D309" s="118">
        <f t="shared" si="42"/>
        <v>-1.7697614651384035</v>
      </c>
      <c r="E309" s="49">
        <f t="shared" si="43"/>
        <v>16.214208377112577</v>
      </c>
      <c r="F309" s="49">
        <f t="shared" si="44"/>
        <v>108.43386823166406</v>
      </c>
      <c r="G309" s="118">
        <f t="shared" si="45"/>
        <v>44.07784518528705</v>
      </c>
      <c r="H309" s="118">
        <f t="shared" si="46"/>
        <v>106.66410676652566</v>
      </c>
      <c r="I309" s="118">
        <f t="shared" si="52"/>
        <v>38.00000000000027</v>
      </c>
      <c r="J309" s="54">
        <f t="shared" si="47"/>
        <v>10000000</v>
      </c>
      <c r="K309" s="54">
        <f t="shared" si="48"/>
        <v>10000000</v>
      </c>
      <c r="L309" s="49" t="e">
        <f t="shared" si="49"/>
        <v>#DIV/0!</v>
      </c>
      <c r="M309" s="57">
        <f t="shared" si="50"/>
        <v>173.27790789893524</v>
      </c>
      <c r="N309" s="41">
        <f t="shared" si="51"/>
        <v>-38996.935121914335</v>
      </c>
      <c r="O309" s="41"/>
      <c r="P309" s="41"/>
      <c r="Q309" s="41"/>
      <c r="R309" s="57"/>
      <c r="S309" s="57"/>
      <c r="T309" s="41"/>
      <c r="U309" s="41"/>
    </row>
    <row r="310" spans="1:21" ht="12" customHeight="1">
      <c r="A310" s="116">
        <f t="shared" si="40"/>
        <v>162.181009735883</v>
      </c>
      <c r="B310" s="117">
        <f t="shared" si="12"/>
        <v>1019.0133374760495</v>
      </c>
      <c r="C310" s="49">
        <f t="shared" si="41"/>
        <v>27.87604800786042</v>
      </c>
      <c r="D310" s="118">
        <f t="shared" si="42"/>
        <v>-1.813873761331811</v>
      </c>
      <c r="E310" s="49">
        <f t="shared" si="43"/>
        <v>16.025159201408496</v>
      </c>
      <c r="F310" s="49">
        <f t="shared" si="44"/>
        <v>108.85511532235135</v>
      </c>
      <c r="G310" s="118">
        <f t="shared" si="45"/>
        <v>43.90120720926892</v>
      </c>
      <c r="H310" s="118">
        <f t="shared" si="46"/>
        <v>107.04124156101955</v>
      </c>
      <c r="I310" s="118">
        <f t="shared" si="52"/>
        <v>37.90000000000027</v>
      </c>
      <c r="J310" s="54">
        <f t="shared" si="47"/>
        <v>10000000</v>
      </c>
      <c r="K310" s="54">
        <f t="shared" si="48"/>
        <v>10000000</v>
      </c>
      <c r="L310" s="49" t="e">
        <f t="shared" si="49"/>
        <v>#DIV/0!</v>
      </c>
      <c r="M310" s="57">
        <f t="shared" si="50"/>
        <v>172.8762497347715</v>
      </c>
      <c r="N310" s="41">
        <f t="shared" si="51"/>
        <v>-38979.21550075089</v>
      </c>
      <c r="O310" s="41"/>
      <c r="P310" s="41"/>
      <c r="Q310" s="41"/>
      <c r="R310" s="57"/>
      <c r="S310" s="57"/>
      <c r="T310" s="41"/>
      <c r="U310" s="41"/>
    </row>
    <row r="311" spans="1:21" ht="12" customHeight="1">
      <c r="A311" s="116">
        <f t="shared" si="40"/>
        <v>165.9586907437458</v>
      </c>
      <c r="B311" s="117">
        <f t="shared" si="12"/>
        <v>1042.7492072798643</v>
      </c>
      <c r="C311" s="49">
        <f t="shared" si="41"/>
        <v>27.889062388424502</v>
      </c>
      <c r="D311" s="118">
        <f t="shared" si="42"/>
        <v>-1.859229217377498</v>
      </c>
      <c r="E311" s="49">
        <f t="shared" si="43"/>
        <v>15.836611329965368</v>
      </c>
      <c r="F311" s="49">
        <f t="shared" si="44"/>
        <v>109.28560636577117</v>
      </c>
      <c r="G311" s="118">
        <f t="shared" si="45"/>
        <v>43.72567371838987</v>
      </c>
      <c r="H311" s="118">
        <f t="shared" si="46"/>
        <v>107.42637714839367</v>
      </c>
      <c r="I311" s="118">
        <f t="shared" si="52"/>
        <v>37.80000000000027</v>
      </c>
      <c r="J311" s="54">
        <f t="shared" si="47"/>
        <v>10000000</v>
      </c>
      <c r="K311" s="54">
        <f t="shared" si="48"/>
        <v>10000000</v>
      </c>
      <c r="L311" s="49" t="e">
        <f t="shared" si="49"/>
        <v>#DIV/0!</v>
      </c>
      <c r="M311" s="57">
        <f t="shared" si="50"/>
        <v>172.47455275451375</v>
      </c>
      <c r="N311" s="41">
        <f t="shared" si="51"/>
        <v>-38961.096383839315</v>
      </c>
      <c r="O311" s="41"/>
      <c r="P311" s="41"/>
      <c r="Q311" s="41"/>
      <c r="R311" s="57"/>
      <c r="S311" s="57"/>
      <c r="T311" s="41"/>
      <c r="U311" s="41"/>
    </row>
    <row r="312" spans="1:21" ht="12" customHeight="1">
      <c r="A312" s="116">
        <f t="shared" si="40"/>
        <v>169.824365246164</v>
      </c>
      <c r="B312" s="117">
        <f t="shared" si="12"/>
        <v>1067.0379565157973</v>
      </c>
      <c r="C312" s="49">
        <f t="shared" si="41"/>
        <v>27.90271019355085</v>
      </c>
      <c r="D312" s="118">
        <f t="shared" si="42"/>
        <v>-1.9058733581627736</v>
      </c>
      <c r="E312" s="49">
        <f t="shared" si="43"/>
        <v>15.648587004162518</v>
      </c>
      <c r="F312" s="49">
        <f t="shared" si="44"/>
        <v>109.72551765227036</v>
      </c>
      <c r="G312" s="118">
        <f t="shared" si="45"/>
        <v>43.55129719771337</v>
      </c>
      <c r="H312" s="118">
        <f t="shared" si="46"/>
        <v>107.81964429410758</v>
      </c>
      <c r="I312" s="118">
        <f t="shared" si="52"/>
        <v>37.700000000000266</v>
      </c>
      <c r="J312" s="54">
        <f t="shared" si="47"/>
        <v>10000000</v>
      </c>
      <c r="K312" s="54">
        <f t="shared" si="48"/>
        <v>10000000</v>
      </c>
      <c r="L312" s="49" t="e">
        <f t="shared" si="49"/>
        <v>#DIV/0!</v>
      </c>
      <c r="M312" s="57">
        <f t="shared" si="50"/>
        <v>172.07281604491436</v>
      </c>
      <c r="N312" s="41">
        <f t="shared" si="51"/>
        <v>-38942.56907467849</v>
      </c>
      <c r="O312" s="41"/>
      <c r="P312" s="41"/>
      <c r="Q312" s="41"/>
      <c r="R312" s="57"/>
      <c r="S312" s="57"/>
      <c r="T312" s="41"/>
      <c r="U312" s="41"/>
    </row>
    <row r="313" spans="1:21" ht="12" customHeight="1">
      <c r="A313" s="116">
        <f t="shared" si="40"/>
        <v>173.78008287492696</v>
      </c>
      <c r="B313" s="117">
        <f t="shared" si="12"/>
        <v>1091.892463400192</v>
      </c>
      <c r="C313" s="49">
        <f t="shared" si="41"/>
        <v>27.91702327593796</v>
      </c>
      <c r="D313" s="118">
        <f t="shared" si="42"/>
        <v>-1.9538541017115312</v>
      </c>
      <c r="E313" s="49">
        <f t="shared" si="43"/>
        <v>15.46110938615914</v>
      </c>
      <c r="F313" s="49">
        <f t="shared" si="44"/>
        <v>110.17502697574764</v>
      </c>
      <c r="G313" s="118">
        <f t="shared" si="45"/>
        <v>43.3781326620971</v>
      </c>
      <c r="H313" s="118">
        <f t="shared" si="46"/>
        <v>108.22117287403611</v>
      </c>
      <c r="I313" s="118">
        <f t="shared" si="52"/>
        <v>37.600000000000264</v>
      </c>
      <c r="J313" s="54">
        <f t="shared" si="47"/>
        <v>10000000</v>
      </c>
      <c r="K313" s="54">
        <f t="shared" si="48"/>
        <v>10000000</v>
      </c>
      <c r="L313" s="49" t="e">
        <f t="shared" si="49"/>
        <v>#DIV/0!</v>
      </c>
      <c r="M313" s="57">
        <f t="shared" si="50"/>
        <v>171.6710386710219</v>
      </c>
      <c r="N313" s="41">
        <f t="shared" si="51"/>
        <v>-38923.62470182372</v>
      </c>
      <c r="O313" s="41"/>
      <c r="P313" s="41"/>
      <c r="Q313" s="41"/>
      <c r="R313" s="57"/>
      <c r="S313" s="57"/>
      <c r="T313" s="41"/>
      <c r="U313" s="41"/>
    </row>
    <row r="314" spans="1:21" ht="12" customHeight="1">
      <c r="A314" s="116">
        <f t="shared" si="40"/>
        <v>177.82794100388153</v>
      </c>
      <c r="B314" s="117">
        <f t="shared" si="12"/>
        <v>1117.3259061215867</v>
      </c>
      <c r="C314" s="49">
        <f t="shared" si="41"/>
        <v>27.932035192148184</v>
      </c>
      <c r="D314" s="118">
        <f t="shared" si="42"/>
        <v>-2.003221929772928</v>
      </c>
      <c r="E314" s="49">
        <f t="shared" si="43"/>
        <v>15.274202590865848</v>
      </c>
      <c r="F314" s="49">
        <f t="shared" si="44"/>
        <v>110.63431350430618</v>
      </c>
      <c r="G314" s="118">
        <f t="shared" si="45"/>
        <v>43.20623778301403</v>
      </c>
      <c r="H314" s="118">
        <f t="shared" si="46"/>
        <v>108.63109157453324</v>
      </c>
      <c r="I314" s="118">
        <f t="shared" si="52"/>
        <v>37.50000000000026</v>
      </c>
      <c r="J314" s="54">
        <f t="shared" si="47"/>
        <v>10000000</v>
      </c>
      <c r="K314" s="54">
        <f t="shared" si="48"/>
        <v>10000000</v>
      </c>
      <c r="L314" s="49" t="e">
        <f t="shared" si="49"/>
        <v>#DIV/0!</v>
      </c>
      <c r="M314" s="57">
        <f t="shared" si="50"/>
        <v>171.26921967565576</v>
      </c>
      <c r="N314" s="41">
        <f t="shared" si="51"/>
        <v>-38904.2542160393</v>
      </c>
      <c r="O314" s="41"/>
      <c r="P314" s="41"/>
      <c r="Q314" s="41"/>
      <c r="R314" s="57"/>
      <c r="S314" s="57"/>
      <c r="T314" s="41"/>
      <c r="U314" s="41"/>
    </row>
    <row r="315" spans="1:21" ht="12" customHeight="1">
      <c r="A315" s="116">
        <f t="shared" si="40"/>
        <v>181.97008586098747</v>
      </c>
      <c r="B315" s="117">
        <f t="shared" si="12"/>
        <v>1143.3517698279643</v>
      </c>
      <c r="C315" s="49">
        <f t="shared" si="41"/>
        <v>27.947781303964724</v>
      </c>
      <c r="D315" s="118">
        <f t="shared" si="42"/>
        <v>-2.054030073260208</v>
      </c>
      <c r="E315" s="49">
        <f t="shared" si="43"/>
        <v>15.087891718442581</v>
      </c>
      <c r="F315" s="49">
        <f t="shared" si="44"/>
        <v>111.10355763859202</v>
      </c>
      <c r="G315" s="118">
        <f t="shared" si="45"/>
        <v>43.03567302240731</v>
      </c>
      <c r="H315" s="118">
        <f t="shared" si="46"/>
        <v>109.04952756533181</v>
      </c>
      <c r="I315" s="118">
        <f t="shared" si="52"/>
        <v>37.40000000000026</v>
      </c>
      <c r="J315" s="54">
        <f t="shared" si="47"/>
        <v>10000000</v>
      </c>
      <c r="K315" s="54">
        <f t="shared" si="48"/>
        <v>10000000</v>
      </c>
      <c r="L315" s="49" t="e">
        <f t="shared" si="49"/>
        <v>#DIV/0!</v>
      </c>
      <c r="M315" s="57">
        <f t="shared" si="50"/>
        <v>170.86735807886527</v>
      </c>
      <c r="N315" s="41">
        <f t="shared" si="51"/>
        <v>-38884.448387437165</v>
      </c>
      <c r="O315" s="41"/>
      <c r="P315" s="41"/>
      <c r="Q315" s="41"/>
      <c r="R315" s="57"/>
      <c r="S315" s="57"/>
      <c r="T315" s="41"/>
      <c r="U315" s="41"/>
    </row>
    <row r="316" spans="1:21" ht="12" customHeight="1">
      <c r="A316" s="116">
        <f t="shared" si="40"/>
        <v>186.20871366627554</v>
      </c>
      <c r="B316" s="117">
        <f aca="true" t="shared" si="53" ref="B316:B379">2*PI()*f</f>
        <v>1169.9838537767532</v>
      </c>
      <c r="C316" s="49">
        <f t="shared" si="41"/>
        <v>27.9642988867931</v>
      </c>
      <c r="D316" s="118">
        <f t="shared" si="42"/>
        <v>-2.1063347140414126</v>
      </c>
      <c r="E316" s="49">
        <f t="shared" si="43"/>
        <v>14.902202887269134</v>
      </c>
      <c r="F316" s="49">
        <f t="shared" si="44"/>
        <v>111.58294085713229</v>
      </c>
      <c r="G316" s="118">
        <f t="shared" si="45"/>
        <v>42.86650177406223</v>
      </c>
      <c r="H316" s="118">
        <f t="shared" si="46"/>
        <v>109.47660614309088</v>
      </c>
      <c r="I316" s="118">
        <f t="shared" si="52"/>
        <v>37.30000000000026</v>
      </c>
      <c r="J316" s="54">
        <f t="shared" si="47"/>
        <v>10000000</v>
      </c>
      <c r="K316" s="54">
        <f t="shared" si="48"/>
        <v>10000000</v>
      </c>
      <c r="L316" s="49" t="e">
        <f t="shared" si="49"/>
        <v>#DIV/0!</v>
      </c>
      <c r="M316" s="57">
        <f t="shared" si="50"/>
        <v>170.465452877379</v>
      </c>
      <c r="N316" s="41">
        <f t="shared" si="51"/>
        <v>-38864.19780260392</v>
      </c>
      <c r="O316" s="41"/>
      <c r="P316" s="41"/>
      <c r="Q316" s="41"/>
      <c r="R316" s="57"/>
      <c r="S316" s="57"/>
      <c r="T316" s="41"/>
      <c r="U316" s="41"/>
    </row>
    <row r="317" spans="1:21" ht="12" customHeight="1">
      <c r="A317" s="116">
        <f t="shared" si="40"/>
        <v>190.54607179631333</v>
      </c>
      <c r="B317" s="117">
        <f t="shared" si="53"/>
        <v>1197.2362786513825</v>
      </c>
      <c r="C317" s="49">
        <f t="shared" si="41"/>
        <v>27.981627245695453</v>
      </c>
      <c r="D317" s="118">
        <f t="shared" si="42"/>
        <v>-2.1601952047584096</v>
      </c>
      <c r="E317" s="49">
        <f t="shared" si="43"/>
        <v>14.717163267327615</v>
      </c>
      <c r="F317" s="49">
        <f t="shared" si="44"/>
        <v>112.07264554796693</v>
      </c>
      <c r="G317" s="118">
        <f t="shared" si="45"/>
        <v>42.69879051302307</v>
      </c>
      <c r="H317" s="118">
        <f t="shared" si="46"/>
        <v>109.91245034320852</v>
      </c>
      <c r="I317" s="118">
        <f t="shared" si="52"/>
        <v>37.20000000000026</v>
      </c>
      <c r="J317" s="54">
        <f t="shared" si="47"/>
        <v>10000000</v>
      </c>
      <c r="K317" s="54">
        <f t="shared" si="48"/>
        <v>10000000</v>
      </c>
      <c r="L317" s="49" t="e">
        <f t="shared" si="49"/>
        <v>#DIV/0!</v>
      </c>
      <c r="M317" s="57">
        <f t="shared" si="50"/>
        <v>170.06350304403608</v>
      </c>
      <c r="N317" s="41">
        <f t="shared" si="51"/>
        <v>-38843.49286171798</v>
      </c>
      <c r="O317" s="41"/>
      <c r="P317" s="41"/>
      <c r="Q317" s="41"/>
      <c r="R317" s="57"/>
      <c r="S317" s="57"/>
      <c r="T317" s="41"/>
      <c r="U317" s="41"/>
    </row>
    <row r="318" spans="1:21" ht="12" customHeight="1">
      <c r="A318" s="116">
        <f t="shared" si="40"/>
        <v>194.98445997579296</v>
      </c>
      <c r="B318" s="117">
        <f t="shared" si="53"/>
        <v>1225.1234940482484</v>
      </c>
      <c r="C318" s="49">
        <f t="shared" si="41"/>
        <v>27.999807839704456</v>
      </c>
      <c r="D318" s="118">
        <f t="shared" si="42"/>
        <v>-2.2156743085477415</v>
      </c>
      <c r="E318" s="49">
        <f t="shared" si="43"/>
        <v>14.532801113926592</v>
      </c>
      <c r="F318" s="49">
        <f t="shared" si="44"/>
        <v>112.57285482585877</v>
      </c>
      <c r="G318" s="118">
        <f t="shared" si="45"/>
        <v>42.53260895363105</v>
      </c>
      <c r="H318" s="118">
        <f t="shared" si="46"/>
        <v>110.35718051731102</v>
      </c>
      <c r="I318" s="118">
        <f t="shared" si="52"/>
        <v>37.10000000000026</v>
      </c>
      <c r="J318" s="54">
        <f t="shared" si="47"/>
        <v>10000000</v>
      </c>
      <c r="K318" s="54">
        <f t="shared" si="48"/>
        <v>10000000</v>
      </c>
      <c r="L318" s="49" t="e">
        <f t="shared" si="49"/>
        <v>#DIV/0!</v>
      </c>
      <c r="M318" s="57">
        <f t="shared" si="50"/>
        <v>169.6615075272059</v>
      </c>
      <c r="N318" s="41">
        <f t="shared" si="51"/>
        <v>-38822.32377565896</v>
      </c>
      <c r="O318" s="41"/>
      <c r="P318" s="41"/>
      <c r="Q318" s="41"/>
      <c r="R318" s="57"/>
      <c r="S318" s="57"/>
      <c r="T318" s="41"/>
      <c r="U318" s="41"/>
    </row>
    <row r="319" spans="1:21" ht="12" customHeight="1">
      <c r="A319" s="116">
        <f t="shared" si="40"/>
        <v>199.52623149687625</v>
      </c>
      <c r="B319" s="117">
        <f t="shared" si="53"/>
        <v>1253.6602861380857</v>
      </c>
      <c r="C319" s="49">
        <f t="shared" si="41"/>
        <v>28.018884415129403</v>
      </c>
      <c r="D319" s="118">
        <f t="shared" si="42"/>
        <v>-2.272838460760781</v>
      </c>
      <c r="E319" s="49">
        <f t="shared" si="43"/>
        <v>14.34914580168902</v>
      </c>
      <c r="F319" s="49">
        <f t="shared" si="44"/>
        <v>113.08375233434697</v>
      </c>
      <c r="G319" s="118">
        <f t="shared" si="45"/>
        <v>42.368030216818426</v>
      </c>
      <c r="H319" s="118">
        <f t="shared" si="46"/>
        <v>110.81091387358619</v>
      </c>
      <c r="I319" s="118">
        <f t="shared" si="52"/>
        <v>37.000000000000256</v>
      </c>
      <c r="J319" s="54">
        <f t="shared" si="47"/>
        <v>10000000</v>
      </c>
      <c r="K319" s="54">
        <f t="shared" si="48"/>
        <v>10000000</v>
      </c>
      <c r="L319" s="49" t="e">
        <f t="shared" si="49"/>
        <v>#DIV/0!</v>
      </c>
      <c r="M319" s="57">
        <f t="shared" si="50"/>
        <v>169.2594652501924</v>
      </c>
      <c r="N319" s="41">
        <f t="shared" si="51"/>
        <v>-38800.6805631116</v>
      </c>
      <c r="O319" s="41"/>
      <c r="P319" s="41"/>
      <c r="Q319" s="41"/>
      <c r="R319" s="57"/>
      <c r="S319" s="57"/>
      <c r="T319" s="41"/>
      <c r="U319" s="41"/>
    </row>
    <row r="320" spans="1:21" ht="12" customHeight="1">
      <c r="A320" s="116">
        <f t="shared" si="40"/>
        <v>204.17379446694105</v>
      </c>
      <c r="B320" s="117">
        <f t="shared" si="53"/>
        <v>1282.8617855057887</v>
      </c>
      <c r="C320" s="49">
        <f t="shared" si="41"/>
        <v>28.038903148641392</v>
      </c>
      <c r="D320" s="118">
        <f t="shared" si="42"/>
        <v>-2.3317580550345425</v>
      </c>
      <c r="E320" s="49">
        <f t="shared" si="43"/>
        <v>14.166227858714809</v>
      </c>
      <c r="F320" s="49">
        <f t="shared" si="44"/>
        <v>113.60552203190188</v>
      </c>
      <c r="G320" s="118">
        <f t="shared" si="45"/>
        <v>42.2051310073562</v>
      </c>
      <c r="H320" s="118">
        <f t="shared" si="46"/>
        <v>111.27376397686734</v>
      </c>
      <c r="I320" s="118">
        <f t="shared" si="52"/>
        <v>36.900000000000254</v>
      </c>
      <c r="J320" s="54">
        <f t="shared" si="47"/>
        <v>10000000</v>
      </c>
      <c r="K320" s="54">
        <f t="shared" si="48"/>
        <v>10000000</v>
      </c>
      <c r="L320" s="49" t="e">
        <f t="shared" si="49"/>
        <v>#DIV/0!</v>
      </c>
      <c r="M320" s="57">
        <f t="shared" si="50"/>
        <v>168.85737511062277</v>
      </c>
      <c r="N320" s="41">
        <f t="shared" si="51"/>
        <v>-38778.5530476662</v>
      </c>
      <c r="O320" s="41"/>
      <c r="P320" s="41"/>
      <c r="Q320" s="41"/>
      <c r="R320" s="57"/>
      <c r="S320" s="57"/>
      <c r="T320" s="41"/>
      <c r="U320" s="41"/>
    </row>
    <row r="321" spans="1:21" ht="12" customHeight="1">
      <c r="A321" s="116">
        <f t="shared" si="40"/>
        <v>208.9296130853917</v>
      </c>
      <c r="B321" s="117">
        <f t="shared" si="53"/>
        <v>1312.743475172849</v>
      </c>
      <c r="C321" s="49">
        <f t="shared" si="41"/>
        <v>28.05991280100414</v>
      </c>
      <c r="D321" s="118">
        <f t="shared" si="42"/>
        <v>-2.3925077563541204</v>
      </c>
      <c r="E321" s="49">
        <f t="shared" si="43"/>
        <v>13.984079000819264</v>
      </c>
      <c r="F321" s="49">
        <f t="shared" si="44"/>
        <v>114.13834796143384</v>
      </c>
      <c r="G321" s="118">
        <f t="shared" si="45"/>
        <v>42.0439918018234</v>
      </c>
      <c r="H321" s="118">
        <f t="shared" si="46"/>
        <v>111.74584020507972</v>
      </c>
      <c r="I321" s="118">
        <f t="shared" si="52"/>
        <v>36.80000000000025</v>
      </c>
      <c r="J321" s="54">
        <f t="shared" si="47"/>
        <v>10000000</v>
      </c>
      <c r="K321" s="54">
        <f t="shared" si="48"/>
        <v>10000000</v>
      </c>
      <c r="L321" s="49" t="e">
        <f t="shared" si="49"/>
        <v>#DIV/0!</v>
      </c>
      <c r="M321" s="57">
        <f t="shared" si="50"/>
        <v>168.4552359798208</v>
      </c>
      <c r="N321" s="41">
        <f t="shared" si="51"/>
        <v>-38755.93085491858</v>
      </c>
      <c r="O321" s="41"/>
      <c r="P321" s="41"/>
      <c r="Q321" s="41"/>
      <c r="R321" s="57"/>
      <c r="S321" s="57"/>
      <c r="T321" s="41"/>
      <c r="U321" s="41"/>
    </row>
    <row r="322" spans="1:21" ht="12" customHeight="1">
      <c r="A322" s="116">
        <f t="shared" si="40"/>
        <v>213.7962089502108</v>
      </c>
      <c r="B322" s="117">
        <f t="shared" si="53"/>
        <v>1343.3211988066612</v>
      </c>
      <c r="C322" s="49">
        <f t="shared" si="41"/>
        <v>28.081964882410702</v>
      </c>
      <c r="D322" s="118">
        <f t="shared" si="42"/>
        <v>-2.455166844077689</v>
      </c>
      <c r="E322" s="49">
        <f t="shared" si="43"/>
        <v>13.802732165737662</v>
      </c>
      <c r="F322" s="49">
        <f t="shared" si="44"/>
        <v>114.68241400240093</v>
      </c>
      <c r="G322" s="118">
        <f t="shared" si="45"/>
        <v>41.88469704814837</v>
      </c>
      <c r="H322" s="118">
        <f t="shared" si="46"/>
        <v>112.22724715832324</v>
      </c>
      <c r="I322" s="118">
        <f t="shared" si="52"/>
        <v>36.70000000000025</v>
      </c>
      <c r="J322" s="54">
        <f t="shared" si="47"/>
        <v>10000000</v>
      </c>
      <c r="K322" s="54">
        <f t="shared" si="48"/>
        <v>10000000</v>
      </c>
      <c r="L322" s="49" t="e">
        <f t="shared" si="49"/>
        <v>#DIV/0!</v>
      </c>
      <c r="M322" s="57">
        <f t="shared" si="50"/>
        <v>168.05304670216483</v>
      </c>
      <c r="N322" s="41">
        <f t="shared" si="51"/>
        <v>-38732.803409571636</v>
      </c>
      <c r="O322" s="41"/>
      <c r="P322" s="41"/>
      <c r="Q322" s="41"/>
      <c r="R322" s="57"/>
      <c r="S322" s="57"/>
      <c r="T322" s="41"/>
      <c r="U322" s="41"/>
    </row>
    <row r="323" spans="1:21" ht="12" customHeight="1">
      <c r="A323" s="116">
        <f t="shared" si="40"/>
        <v>218.77616239494267</v>
      </c>
      <c r="B323" s="117">
        <f t="shared" si="53"/>
        <v>1374.611169121039</v>
      </c>
      <c r="C323" s="49">
        <f t="shared" si="41"/>
        <v>28.10511383048944</v>
      </c>
      <c r="D323" s="118">
        <f t="shared" si="42"/>
        <v>-2.51981958827162</v>
      </c>
      <c r="E323" s="49">
        <f t="shared" si="43"/>
        <v>13.62222154717385</v>
      </c>
      <c r="F323" s="49">
        <f t="shared" si="44"/>
        <v>115.23790360476501</v>
      </c>
      <c r="G323" s="118">
        <f t="shared" si="45"/>
        <v>41.727335377663294</v>
      </c>
      <c r="H323" s="118">
        <f t="shared" si="46"/>
        <v>112.71808401649339</v>
      </c>
      <c r="I323" s="118">
        <f t="shared" si="52"/>
        <v>36.60000000000025</v>
      </c>
      <c r="J323" s="54">
        <f t="shared" si="47"/>
        <v>10000000</v>
      </c>
      <c r="K323" s="54">
        <f t="shared" si="48"/>
        <v>10000000</v>
      </c>
      <c r="L323" s="49" t="e">
        <f t="shared" si="49"/>
        <v>#DIV/0!</v>
      </c>
      <c r="M323" s="57">
        <f t="shared" si="50"/>
        <v>167.65080609442865</v>
      </c>
      <c r="N323" s="41">
        <f t="shared" si="51"/>
        <v>-38709.159932542</v>
      </c>
      <c r="O323" s="41"/>
      <c r="P323" s="41"/>
      <c r="Q323" s="41"/>
      <c r="R323" s="57"/>
      <c r="S323" s="57"/>
      <c r="T323" s="41"/>
      <c r="U323" s="41"/>
    </row>
    <row r="324" spans="1:21" ht="12" customHeight="1">
      <c r="A324" s="116">
        <f t="shared" si="40"/>
        <v>223.8721138568212</v>
      </c>
      <c r="B324" s="117">
        <f t="shared" si="53"/>
        <v>1406.6299764724142</v>
      </c>
      <c r="C324" s="49">
        <f t="shared" si="41"/>
        <v>28.129417202156098</v>
      </c>
      <c r="D324" s="118">
        <f t="shared" si="42"/>
        <v>-2.586555663135707</v>
      </c>
      <c r="E324" s="49">
        <f t="shared" si="43"/>
        <v>13.442582628558643</v>
      </c>
      <c r="F324" s="49">
        <f t="shared" si="44"/>
        <v>115.80499950405144</v>
      </c>
      <c r="G324" s="118">
        <f t="shared" si="45"/>
        <v>41.571999830714745</v>
      </c>
      <c r="H324" s="118">
        <f t="shared" si="46"/>
        <v>113.21844384091573</v>
      </c>
      <c r="I324" s="118">
        <f t="shared" si="52"/>
        <v>36.50000000000025</v>
      </c>
      <c r="J324" s="54">
        <f t="shared" si="47"/>
        <v>10000000</v>
      </c>
      <c r="K324" s="54">
        <f t="shared" si="48"/>
        <v>10000000</v>
      </c>
      <c r="L324" s="49" t="e">
        <f t="shared" si="49"/>
        <v>#DIV/0!</v>
      </c>
      <c r="M324" s="57">
        <f t="shared" si="50"/>
        <v>167.24851294510592</v>
      </c>
      <c r="N324" s="41">
        <f t="shared" si="51"/>
        <v>-38684.98943807366</v>
      </c>
      <c r="O324" s="41"/>
      <c r="P324" s="41"/>
      <c r="Q324" s="41"/>
      <c r="R324" s="57"/>
      <c r="S324" s="57"/>
      <c r="T324" s="41"/>
      <c r="U324" s="41"/>
    </row>
    <row r="325" spans="1:21" ht="12" customHeight="1">
      <c r="A325" s="116">
        <f t="shared" si="40"/>
        <v>229.08676527676434</v>
      </c>
      <c r="B325" s="117">
        <f t="shared" si="53"/>
        <v>1439.3945976562643</v>
      </c>
      <c r="C325" s="49">
        <f t="shared" si="41"/>
        <v>28.15493588062433</v>
      </c>
      <c r="D325" s="118">
        <f t="shared" si="42"/>
        <v>-2.655470601792515</v>
      </c>
      <c r="E325" s="49">
        <f t="shared" si="43"/>
        <v>13.263852216370658</v>
      </c>
      <c r="F325" s="49">
        <f t="shared" si="44"/>
        <v>116.38388341677785</v>
      </c>
      <c r="G325" s="118">
        <f t="shared" si="45"/>
        <v>41.41878809699499</v>
      </c>
      <c r="H325" s="118">
        <f t="shared" si="46"/>
        <v>113.72841281498533</v>
      </c>
      <c r="I325" s="118">
        <f t="shared" si="52"/>
        <v>36.40000000000025</v>
      </c>
      <c r="J325" s="54">
        <f t="shared" si="47"/>
        <v>10000000</v>
      </c>
      <c r="K325" s="54">
        <f t="shared" si="48"/>
        <v>10000000</v>
      </c>
      <c r="L325" s="49" t="e">
        <f t="shared" si="49"/>
        <v>#DIV/0!</v>
      </c>
      <c r="M325" s="57">
        <f t="shared" si="50"/>
        <v>166.84616601371718</v>
      </c>
      <c r="N325" s="41">
        <f t="shared" si="51"/>
        <v>-38660.28073086267</v>
      </c>
      <c r="O325" s="41"/>
      <c r="P325" s="41"/>
      <c r="Q325" s="41"/>
      <c r="R325" s="57"/>
      <c r="S325" s="57"/>
      <c r="T325" s="41"/>
      <c r="U325" s="41"/>
    </row>
    <row r="326" spans="1:21" ht="12" customHeight="1">
      <c r="A326" s="116">
        <f t="shared" si="40"/>
        <v>234.42288153197885</v>
      </c>
      <c r="B326" s="117">
        <f t="shared" si="53"/>
        <v>1472.9224049084303</v>
      </c>
      <c r="C326" s="49">
        <f t="shared" si="41"/>
        <v>28.181734299027845</v>
      </c>
      <c r="D326" s="118">
        <f t="shared" si="42"/>
        <v>-2.72666629728551</v>
      </c>
      <c r="E326" s="49">
        <f t="shared" si="43"/>
        <v>13.086068472858251</v>
      </c>
      <c r="F326" s="49">
        <f t="shared" si="44"/>
        <v>116.97473571553657</v>
      </c>
      <c r="G326" s="118">
        <f t="shared" si="45"/>
        <v>41.267802771886096</v>
      </c>
      <c r="H326" s="118">
        <f t="shared" si="46"/>
        <v>114.24806941825106</v>
      </c>
      <c r="I326" s="118">
        <f t="shared" si="52"/>
        <v>36.300000000000246</v>
      </c>
      <c r="J326" s="54">
        <f t="shared" si="47"/>
        <v>10000000</v>
      </c>
      <c r="K326" s="54">
        <f t="shared" si="48"/>
        <v>10000000</v>
      </c>
      <c r="L326" s="49" t="e">
        <f t="shared" si="49"/>
        <v>#DIV/0!</v>
      </c>
      <c r="M326" s="57">
        <f t="shared" si="50"/>
        <v>166.44376403009892</v>
      </c>
      <c r="N326" s="41">
        <f t="shared" si="51"/>
        <v>-38635.022403195806</v>
      </c>
      <c r="O326" s="41"/>
      <c r="P326" s="41"/>
      <c r="Q326" s="41"/>
      <c r="R326" s="57"/>
      <c r="S326" s="57"/>
      <c r="T326" s="41"/>
      <c r="U326" s="41"/>
    </row>
    <row r="327" spans="1:21" ht="12" customHeight="1">
      <c r="A327" s="116">
        <f t="shared" si="40"/>
        <v>239.8832919019355</v>
      </c>
      <c r="B327" s="117">
        <f t="shared" si="53"/>
        <v>1507.231175116113</v>
      </c>
      <c r="C327" s="49">
        <f t="shared" si="41"/>
        <v>28.209880682281234</v>
      </c>
      <c r="D327" s="118">
        <f t="shared" si="42"/>
        <v>-2.8002515552850986</v>
      </c>
      <c r="E327" s="49">
        <f t="shared" si="43"/>
        <v>12.909270947987189</v>
      </c>
      <c r="F327" s="49">
        <f t="shared" si="44"/>
        <v>117.57773508304024</v>
      </c>
      <c r="G327" s="118">
        <f t="shared" si="45"/>
        <v>41.11915163026842</v>
      </c>
      <c r="H327" s="118">
        <f t="shared" si="46"/>
        <v>114.77748352775514</v>
      </c>
      <c r="I327" s="118">
        <f t="shared" si="52"/>
        <v>36.200000000000244</v>
      </c>
      <c r="J327" s="54">
        <f t="shared" si="47"/>
        <v>10000000</v>
      </c>
      <c r="K327" s="54">
        <f t="shared" si="48"/>
        <v>10000000</v>
      </c>
      <c r="L327" s="49" t="e">
        <f t="shared" si="49"/>
        <v>#DIV/0!</v>
      </c>
      <c r="M327" s="57">
        <f t="shared" si="50"/>
        <v>166.04130569367484</v>
      </c>
      <c r="N327" s="41">
        <f t="shared" si="51"/>
        <v>-38609.20283210638</v>
      </c>
      <c r="O327" s="41"/>
      <c r="P327" s="41"/>
      <c r="Q327" s="41"/>
      <c r="R327" s="57"/>
      <c r="S327" s="57"/>
      <c r="T327" s="41"/>
      <c r="U327" s="41"/>
    </row>
    <row r="328" spans="1:21" ht="12" customHeight="1">
      <c r="A328" s="116">
        <f t="shared" si="40"/>
        <v>245.4708915684893</v>
      </c>
      <c r="B328" s="117">
        <f t="shared" si="53"/>
        <v>1542.3390992434054</v>
      </c>
      <c r="C328" s="49">
        <f t="shared" si="41"/>
        <v>28.239447308987707</v>
      </c>
      <c r="D328" s="118">
        <f t="shared" si="42"/>
        <v>-2.8763427047607437</v>
      </c>
      <c r="E328" s="49">
        <f t="shared" si="43"/>
        <v>12.733500610423041</v>
      </c>
      <c r="F328" s="49">
        <f t="shared" si="44"/>
        <v>118.19305814447267</v>
      </c>
      <c r="G328" s="118">
        <f t="shared" si="45"/>
        <v>40.97294791941075</v>
      </c>
      <c r="H328" s="118">
        <f t="shared" si="46"/>
        <v>115.31671543971193</v>
      </c>
      <c r="I328" s="118">
        <f t="shared" si="52"/>
        <v>36.10000000000024</v>
      </c>
      <c r="J328" s="54">
        <f t="shared" si="47"/>
        <v>10000000</v>
      </c>
      <c r="K328" s="54">
        <f t="shared" si="48"/>
        <v>10000000</v>
      </c>
      <c r="L328" s="49" t="e">
        <f t="shared" si="49"/>
        <v>#DIV/0!</v>
      </c>
      <c r="M328" s="57">
        <f t="shared" si="50"/>
        <v>165.6387896727077</v>
      </c>
      <c r="N328" s="41">
        <f t="shared" si="51"/>
        <v>-38582.81017655128</v>
      </c>
      <c r="O328" s="41"/>
      <c r="P328" s="41"/>
      <c r="Q328" s="41"/>
      <c r="R328" s="57"/>
      <c r="S328" s="57"/>
      <c r="T328" s="41"/>
      <c r="U328" s="41"/>
    </row>
    <row r="329" spans="1:21" ht="12" customHeight="1">
      <c r="A329" s="116">
        <f t="shared" si="40"/>
        <v>251.18864315094407</v>
      </c>
      <c r="B329" s="117">
        <f t="shared" si="53"/>
        <v>1578.264791976388</v>
      </c>
      <c r="C329" s="49">
        <f t="shared" si="41"/>
        <v>28.2705107954235</v>
      </c>
      <c r="D329" s="118">
        <f t="shared" si="42"/>
        <v>-2.955064273752105</v>
      </c>
      <c r="E329" s="49">
        <f t="shared" si="43"/>
        <v>12.558799877342352</v>
      </c>
      <c r="F329" s="49">
        <f t="shared" si="44"/>
        <v>118.82087907752864</v>
      </c>
      <c r="G329" s="118">
        <f t="shared" si="45"/>
        <v>40.82931067276586</v>
      </c>
      <c r="H329" s="118">
        <f t="shared" si="46"/>
        <v>115.86581480377654</v>
      </c>
      <c r="I329" s="118">
        <f t="shared" si="52"/>
        <v>36.00000000000024</v>
      </c>
      <c r="J329" s="54">
        <f t="shared" si="47"/>
        <v>10000000</v>
      </c>
      <c r="K329" s="54">
        <f t="shared" si="48"/>
        <v>10000000</v>
      </c>
      <c r="L329" s="49" t="e">
        <f t="shared" si="49"/>
        <v>#DIV/0!</v>
      </c>
      <c r="M329" s="57">
        <f t="shared" si="50"/>
        <v>165.23621460353243</v>
      </c>
      <c r="N329" s="41">
        <f t="shared" si="51"/>
        <v>-38555.83237461276</v>
      </c>
      <c r="O329" s="41"/>
      <c r="P329" s="41"/>
      <c r="Q329" s="41"/>
      <c r="R329" s="57"/>
      <c r="S329" s="57"/>
      <c r="T329" s="41"/>
      <c r="U329" s="41"/>
    </row>
    <row r="330" spans="1:21" ht="12" customHeight="1">
      <c r="A330" s="116">
        <f t="shared" si="40"/>
        <v>257.03957827687225</v>
      </c>
      <c r="B330" s="117">
        <f t="shared" si="53"/>
        <v>1615.0273015928808</v>
      </c>
      <c r="C330" s="49">
        <f t="shared" si="41"/>
        <v>28.303152403864424</v>
      </c>
      <c r="D330" s="118">
        <f t="shared" si="42"/>
        <v>-3.0365497383913813</v>
      </c>
      <c r="E330" s="49">
        <f t="shared" si="43"/>
        <v>12.38521264285049</v>
      </c>
      <c r="F330" s="49">
        <f t="shared" si="44"/>
        <v>119.46136919957613</v>
      </c>
      <c r="G330" s="118">
        <f t="shared" si="45"/>
        <v>40.688365046714914</v>
      </c>
      <c r="H330" s="118">
        <f t="shared" si="46"/>
        <v>116.42481946118474</v>
      </c>
      <c r="I330" s="118">
        <f t="shared" si="52"/>
        <v>35.90000000000024</v>
      </c>
      <c r="J330" s="54">
        <f t="shared" si="47"/>
        <v>10000000</v>
      </c>
      <c r="K330" s="54">
        <f t="shared" si="48"/>
        <v>10000000</v>
      </c>
      <c r="L330" s="49" t="e">
        <f t="shared" si="49"/>
        <v>#DIV/0!</v>
      </c>
      <c r="M330" s="57">
        <f t="shared" si="50"/>
        <v>164.83357908976902</v>
      </c>
      <c r="N330" s="41">
        <f t="shared" si="51"/>
        <v>-38528.25714072911</v>
      </c>
      <c r="O330" s="41"/>
      <c r="P330" s="41"/>
      <c r="Q330" s="41"/>
      <c r="R330" s="57"/>
      <c r="S330" s="57"/>
      <c r="T330" s="41"/>
      <c r="U330" s="41"/>
    </row>
    <row r="331" spans="1:21" ht="12" customHeight="1">
      <c r="A331" s="116">
        <f t="shared" si="40"/>
        <v>263.0267991895236</v>
      </c>
      <c r="B331" s="117">
        <f t="shared" si="53"/>
        <v>1652.6461200620902</v>
      </c>
      <c r="C331" s="49">
        <f t="shared" si="41"/>
        <v>28.33745837780368</v>
      </c>
      <c r="D331" s="118">
        <f t="shared" si="42"/>
        <v>-3.120942354509926</v>
      </c>
      <c r="E331" s="49">
        <f t="shared" si="43"/>
        <v>12.212784304767201</v>
      </c>
      <c r="F331" s="49">
        <f t="shared" si="44"/>
        <v>120.114696531439</v>
      </c>
      <c r="G331" s="118">
        <f t="shared" si="45"/>
        <v>40.55024268257088</v>
      </c>
      <c r="H331" s="118">
        <f t="shared" si="46"/>
        <v>116.99375417692907</v>
      </c>
      <c r="I331" s="118">
        <f t="shared" si="52"/>
        <v>35.80000000000024</v>
      </c>
      <c r="J331" s="54">
        <f t="shared" si="47"/>
        <v>10000000</v>
      </c>
      <c r="K331" s="54">
        <f t="shared" si="48"/>
        <v>10000000</v>
      </c>
      <c r="L331" s="49" t="e">
        <f t="shared" si="49"/>
        <v>#DIV/0!</v>
      </c>
      <c r="M331" s="57">
        <f t="shared" si="50"/>
        <v>164.4308817015152</v>
      </c>
      <c r="N331" s="41">
        <f t="shared" si="51"/>
        <v>-38500.07196295832</v>
      </c>
      <c r="O331" s="41"/>
      <c r="P331" s="41"/>
      <c r="Q331" s="41"/>
      <c r="R331" s="57"/>
      <c r="S331" s="57"/>
      <c r="T331" s="41"/>
      <c r="U331" s="41"/>
    </row>
    <row r="332" spans="1:21" ht="12" customHeight="1">
      <c r="A332" s="116">
        <f t="shared" si="40"/>
        <v>269.15348039267684</v>
      </c>
      <c r="B332" s="117">
        <f t="shared" si="53"/>
        <v>1691.141193379516</v>
      </c>
      <c r="C332" s="49">
        <f t="shared" si="41"/>
        <v>28.373520306920724</v>
      </c>
      <c r="D332" s="118">
        <f t="shared" si="42"/>
        <v>-3.208396082543407</v>
      </c>
      <c r="E332" s="49">
        <f t="shared" si="43"/>
        <v>12.041561789524946</v>
      </c>
      <c r="F332" s="49">
        <f t="shared" si="44"/>
        <v>120.7810253373641</v>
      </c>
      <c r="G332" s="118">
        <f t="shared" si="45"/>
        <v>40.41508209644567</v>
      </c>
      <c r="H332" s="118">
        <f t="shared" si="46"/>
        <v>117.5726292548207</v>
      </c>
      <c r="I332" s="118">
        <f t="shared" si="52"/>
        <v>35.70000000000024</v>
      </c>
      <c r="J332" s="54">
        <f t="shared" si="47"/>
        <v>10000000</v>
      </c>
      <c r="K332" s="54">
        <f t="shared" si="48"/>
        <v>10000000</v>
      </c>
      <c r="L332" s="49" t="e">
        <f t="shared" si="49"/>
        <v>#DIV/0!</v>
      </c>
      <c r="M332" s="57">
        <f t="shared" si="50"/>
        <v>164.0281209745179</v>
      </c>
      <c r="N332" s="41">
        <f t="shared" si="51"/>
        <v>-38471.26410027941</v>
      </c>
      <c r="O332" s="41"/>
      <c r="P332" s="41"/>
      <c r="Q332" s="41"/>
      <c r="R332" s="57"/>
      <c r="S332" s="57"/>
      <c r="T332" s="41"/>
      <c r="U332" s="41"/>
    </row>
    <row r="333" spans="1:21" ht="12" customHeight="1">
      <c r="A333" s="116">
        <f t="shared" si="40"/>
        <v>275.42287033380165</v>
      </c>
      <c r="B333" s="117">
        <f t="shared" si="53"/>
        <v>1730.5329321425709</v>
      </c>
      <c r="C333" s="49">
        <f t="shared" si="41"/>
        <v>28.411435525025958</v>
      </c>
      <c r="D333" s="118">
        <f t="shared" si="42"/>
        <v>-3.2990766180608957</v>
      </c>
      <c r="E333" s="49">
        <f t="shared" si="43"/>
        <v>11.87159357490793</v>
      </c>
      <c r="F333" s="49">
        <f t="shared" si="44"/>
        <v>121.46051564082887</v>
      </c>
      <c r="G333" s="118">
        <f t="shared" si="45"/>
        <v>40.283029099933884</v>
      </c>
      <c r="H333" s="118">
        <f t="shared" si="46"/>
        <v>118.16143902276798</v>
      </c>
      <c r="I333" s="118">
        <f t="shared" si="52"/>
        <v>35.600000000000236</v>
      </c>
      <c r="J333" s="54">
        <f t="shared" si="47"/>
        <v>10000000</v>
      </c>
      <c r="K333" s="54">
        <f t="shared" si="48"/>
        <v>10000000</v>
      </c>
      <c r="L333" s="49" t="e">
        <f t="shared" si="49"/>
        <v>#DIV/0!</v>
      </c>
      <c r="M333" s="57">
        <f t="shared" si="50"/>
        <v>163.6252954093236</v>
      </c>
      <c r="N333" s="41">
        <f t="shared" si="51"/>
        <v>-38441.820579935506</v>
      </c>
      <c r="O333" s="41"/>
      <c r="P333" s="41"/>
      <c r="Q333" s="41"/>
      <c r="R333" s="57"/>
      <c r="S333" s="57"/>
      <c r="T333" s="41"/>
      <c r="U333" s="41"/>
    </row>
    <row r="334" spans="1:21" ht="12" customHeight="1">
      <c r="A334" s="116">
        <f t="shared" si="40"/>
        <v>281.83829312643024</v>
      </c>
      <c r="B334" s="117">
        <f t="shared" si="53"/>
        <v>1770.84222237256</v>
      </c>
      <c r="C334" s="49">
        <f t="shared" si="41"/>
        <v>28.4513075446171</v>
      </c>
      <c r="D334" s="118">
        <f t="shared" si="42"/>
        <v>-3.3931625421350113</v>
      </c>
      <c r="E334" s="49">
        <f t="shared" si="43"/>
        <v>11.702929710342287</v>
      </c>
      <c r="F334" s="49">
        <f t="shared" si="44"/>
        <v>122.15332271593599</v>
      </c>
      <c r="G334" s="118">
        <f t="shared" si="45"/>
        <v>40.15423725495939</v>
      </c>
      <c r="H334" s="118">
        <f t="shared" si="46"/>
        <v>118.76016017380097</v>
      </c>
      <c r="I334" s="118">
        <f t="shared" si="52"/>
        <v>35.500000000000234</v>
      </c>
      <c r="J334" s="54">
        <f t="shared" si="47"/>
        <v>10000000</v>
      </c>
      <c r="K334" s="54">
        <f t="shared" si="48"/>
        <v>10000000</v>
      </c>
      <c r="L334" s="49" t="e">
        <f t="shared" si="49"/>
        <v>#DIV/0!</v>
      </c>
      <c r="M334" s="57">
        <f t="shared" si="50"/>
        <v>163.222403470406</v>
      </c>
      <c r="N334" s="41">
        <f t="shared" si="51"/>
        <v>-38411.72819482449</v>
      </c>
      <c r="O334" s="41"/>
      <c r="P334" s="41"/>
      <c r="Q334" s="41"/>
      <c r="R334" s="57"/>
      <c r="S334" s="57"/>
      <c r="T334" s="41"/>
      <c r="U334" s="41"/>
    </row>
    <row r="335" spans="1:21" ht="12" customHeight="1">
      <c r="A335" s="116">
        <f t="shared" si="40"/>
        <v>288.4031503126452</v>
      </c>
      <c r="B335" s="117">
        <f t="shared" si="53"/>
        <v>1812.0904365887181</v>
      </c>
      <c r="C335" s="49">
        <f t="shared" si="41"/>
        <v>28.4932465321603</v>
      </c>
      <c r="D335" s="118">
        <f t="shared" si="42"/>
        <v>-3.4908466079915406</v>
      </c>
      <c r="E335" s="49">
        <f t="shared" si="43"/>
        <v>11.535621834432444</v>
      </c>
      <c r="F335" s="49">
        <f t="shared" si="44"/>
        <v>122.85959655425512</v>
      </c>
      <c r="G335" s="118">
        <f t="shared" si="45"/>
        <v>40.02886836659275</v>
      </c>
      <c r="H335" s="118">
        <f t="shared" si="46"/>
        <v>119.36874994626358</v>
      </c>
      <c r="I335" s="118">
        <f t="shared" si="52"/>
        <v>35.40000000000023</v>
      </c>
      <c r="J335" s="54">
        <f t="shared" si="47"/>
        <v>10000000</v>
      </c>
      <c r="K335" s="54">
        <f t="shared" si="48"/>
        <v>10000000</v>
      </c>
      <c r="L335" s="49" t="e">
        <f t="shared" si="49"/>
        <v>#DIV/0!</v>
      </c>
      <c r="M335" s="57">
        <f t="shared" si="50"/>
        <v>162.81944358527085</v>
      </c>
      <c r="N335" s="41">
        <f t="shared" si="51"/>
        <v>-38380.97350094093</v>
      </c>
      <c r="O335" s="41"/>
      <c r="P335" s="41"/>
      <c r="Q335" s="41"/>
      <c r="R335" s="57"/>
      <c r="S335" s="57"/>
      <c r="T335" s="41"/>
      <c r="U335" s="41"/>
    </row>
    <row r="336" spans="1:21" ht="12" customHeight="1">
      <c r="A336" s="116">
        <f t="shared" si="40"/>
        <v>295.12092266662273</v>
      </c>
      <c r="B336" s="117">
        <f t="shared" si="53"/>
        <v>1854.299445140207</v>
      </c>
      <c r="C336" s="49">
        <f t="shared" si="41"/>
        <v>28.537369828754187</v>
      </c>
      <c r="D336" s="118">
        <f t="shared" si="42"/>
        <v>-3.592337182997898</v>
      </c>
      <c r="E336" s="49">
        <f t="shared" si="43"/>
        <v>11.369723189420453</v>
      </c>
      <c r="F336" s="49">
        <f t="shared" si="44"/>
        <v>123.57948130709997</v>
      </c>
      <c r="G336" s="118">
        <f t="shared" si="45"/>
        <v>39.90709301817464</v>
      </c>
      <c r="H336" s="118">
        <f t="shared" si="46"/>
        <v>119.98714412410207</v>
      </c>
      <c r="I336" s="118">
        <f t="shared" si="52"/>
        <v>35.30000000000023</v>
      </c>
      <c r="J336" s="54">
        <f t="shared" si="47"/>
        <v>10000000</v>
      </c>
      <c r="K336" s="54">
        <f t="shared" si="48"/>
        <v>10000000</v>
      </c>
      <c r="L336" s="49" t="e">
        <f t="shared" si="49"/>
        <v>#DIV/0!</v>
      </c>
      <c r="M336" s="57">
        <f t="shared" si="50"/>
        <v>162.4164141435381</v>
      </c>
      <c r="N336" s="41">
        <f t="shared" si="51"/>
        <v>-38349.542814876295</v>
      </c>
      <c r="O336" s="41"/>
      <c r="P336" s="41"/>
      <c r="Q336" s="41"/>
      <c r="R336" s="57"/>
      <c r="S336" s="57"/>
      <c r="T336" s="41"/>
      <c r="U336" s="41"/>
    </row>
    <row r="337" spans="1:21" ht="12" customHeight="1">
      <c r="A337" s="116">
        <f t="shared" si="40"/>
        <v>301.99517204018554</v>
      </c>
      <c r="B337" s="117">
        <f t="shared" si="53"/>
        <v>1897.491627802065</v>
      </c>
      <c r="C337" s="49">
        <f t="shared" si="41"/>
        <v>28.58380252146606</v>
      </c>
      <c r="D337" s="118">
        <f t="shared" si="42"/>
        <v>-3.697859868147975</v>
      </c>
      <c r="E337" s="49">
        <f t="shared" si="43"/>
        <v>11.205288632231017</v>
      </c>
      <c r="F337" s="49">
        <f t="shared" si="44"/>
        <v>124.31311470336237</v>
      </c>
      <c r="G337" s="118">
        <f t="shared" si="45"/>
        <v>39.78909115369707</v>
      </c>
      <c r="H337" s="118">
        <f t="shared" si="46"/>
        <v>120.6152548352144</v>
      </c>
      <c r="I337" s="118">
        <f t="shared" si="52"/>
        <v>35.20000000000023</v>
      </c>
      <c r="J337" s="54">
        <f t="shared" si="47"/>
        <v>10000000</v>
      </c>
      <c r="K337" s="54">
        <f t="shared" si="48"/>
        <v>10000000</v>
      </c>
      <c r="L337" s="49" t="e">
        <f t="shared" si="49"/>
        <v>#DIV/0!</v>
      </c>
      <c r="M337" s="57">
        <f t="shared" si="50"/>
        <v>162.01331349599866</v>
      </c>
      <c r="N337" s="41">
        <f t="shared" si="51"/>
        <v>-38317.42221138131</v>
      </c>
      <c r="O337" s="41"/>
      <c r="P337" s="41"/>
      <c r="Q337" s="41"/>
      <c r="R337" s="57"/>
      <c r="S337" s="57"/>
      <c r="T337" s="41"/>
      <c r="U337" s="41"/>
    </row>
    <row r="338" spans="1:21" ht="12" customHeight="1">
      <c r="A338" s="116">
        <f t="shared" si="40"/>
        <v>309.0295432513428</v>
      </c>
      <c r="B338" s="117">
        <f t="shared" si="53"/>
        <v>1941.6898856412554</v>
      </c>
      <c r="C338" s="49">
        <f t="shared" si="41"/>
        <v>28.63267807135906</v>
      </c>
      <c r="D338" s="118">
        <f t="shared" si="42"/>
        <v>-3.8076593208760476</v>
      </c>
      <c r="E338" s="49">
        <f t="shared" si="43"/>
        <v>11.04237464174799</v>
      </c>
      <c r="F338" s="49">
        <f t="shared" si="44"/>
        <v>125.06062744319075</v>
      </c>
      <c r="G338" s="118">
        <f t="shared" si="45"/>
        <v>39.67505271310705</v>
      </c>
      <c r="H338" s="118">
        <f t="shared" si="46"/>
        <v>121.25296812231471</v>
      </c>
      <c r="I338" s="118">
        <f t="shared" si="52"/>
        <v>35.10000000000023</v>
      </c>
      <c r="J338" s="54">
        <f t="shared" si="47"/>
        <v>10000000</v>
      </c>
      <c r="K338" s="54">
        <f t="shared" si="48"/>
        <v>10000000</v>
      </c>
      <c r="L338" s="49" t="e">
        <f t="shared" si="49"/>
        <v>#DIV/0!</v>
      </c>
      <c r="M338" s="57">
        <f t="shared" si="50"/>
        <v>161.61013995364738</v>
      </c>
      <c r="N338" s="41">
        <f t="shared" si="51"/>
        <v>-38284.597520997646</v>
      </c>
      <c r="O338" s="41"/>
      <c r="P338" s="41"/>
      <c r="Q338" s="41"/>
      <c r="R338" s="57"/>
      <c r="S338" s="57"/>
      <c r="T338" s="41"/>
      <c r="U338" s="41"/>
    </row>
    <row r="339" spans="1:21" ht="12" customHeight="1">
      <c r="A339" s="116">
        <f t="shared" si="40"/>
        <v>316.2277660168215</v>
      </c>
      <c r="B339" s="117">
        <f t="shared" si="53"/>
        <v>1986.9176531591168</v>
      </c>
      <c r="C339" s="49">
        <f t="shared" si="41"/>
        <v>28.68413900507079</v>
      </c>
      <c r="D339" s="118">
        <f t="shared" si="42"/>
        <v>-3.922001311407866</v>
      </c>
      <c r="E339" s="49">
        <f t="shared" si="43"/>
        <v>10.881039321955638</v>
      </c>
      <c r="F339" s="49">
        <f t="shared" si="44"/>
        <v>125.82214256796432</v>
      </c>
      <c r="G339" s="118">
        <f t="shared" si="45"/>
        <v>39.56517832702643</v>
      </c>
      <c r="H339" s="118">
        <f t="shared" si="46"/>
        <v>121.90014125655645</v>
      </c>
      <c r="I339" s="118">
        <f t="shared" si="52"/>
        <v>35.00000000000023</v>
      </c>
      <c r="J339" s="54">
        <f t="shared" si="47"/>
        <v>10000000</v>
      </c>
      <c r="K339" s="54">
        <f t="shared" si="48"/>
        <v>10000000</v>
      </c>
      <c r="L339" s="49" t="e">
        <f t="shared" si="49"/>
        <v>#DIV/0!</v>
      </c>
      <c r="M339" s="57">
        <f t="shared" si="50"/>
        <v>161.20689178668977</v>
      </c>
      <c r="N339" s="41">
        <f t="shared" si="51"/>
        <v>-38251.05432776403</v>
      </c>
      <c r="O339" s="41"/>
      <c r="P339" s="41"/>
      <c r="Q339" s="41"/>
      <c r="R339" s="57"/>
      <c r="S339" s="57"/>
      <c r="T339" s="41"/>
      <c r="U339" s="41"/>
    </row>
    <row r="340" spans="1:21" ht="12" customHeight="1">
      <c r="A340" s="116">
        <f t="shared" si="40"/>
        <v>323.59365692961154</v>
      </c>
      <c r="B340" s="117">
        <f t="shared" si="53"/>
        <v>2033.1989107166469</v>
      </c>
      <c r="C340" s="49">
        <f t="shared" si="41"/>
        <v>28.738337677788202</v>
      </c>
      <c r="D340" s="118">
        <f t="shared" si="42"/>
        <v>-4.041175048078481</v>
      </c>
      <c r="E340" s="49">
        <f t="shared" si="43"/>
        <v>10.721342400563007</v>
      </c>
      <c r="F340" s="49">
        <f t="shared" si="44"/>
        <v>126.59777480721118</v>
      </c>
      <c r="G340" s="118">
        <f t="shared" si="45"/>
        <v>39.45968007835121</v>
      </c>
      <c r="H340" s="118">
        <f t="shared" si="46"/>
        <v>122.5565997591327</v>
      </c>
      <c r="I340" s="118">
        <f t="shared" si="52"/>
        <v>34.900000000000226</v>
      </c>
      <c r="J340" s="54">
        <f t="shared" si="47"/>
        <v>10000000</v>
      </c>
      <c r="K340" s="54">
        <f t="shared" si="48"/>
        <v>10000000</v>
      </c>
      <c r="L340" s="49" t="e">
        <f t="shared" si="49"/>
        <v>#DIV/0!</v>
      </c>
      <c r="M340" s="57">
        <f t="shared" si="50"/>
        <v>160.80356722352303</v>
      </c>
      <c r="N340" s="41">
        <f t="shared" si="51"/>
        <v>-38216.77796700382</v>
      </c>
      <c r="O340" s="41"/>
      <c r="P340" s="41"/>
      <c r="Q340" s="41"/>
      <c r="R340" s="57"/>
      <c r="S340" s="57"/>
      <c r="T340" s="41"/>
      <c r="U340" s="41"/>
    </row>
    <row r="341" spans="1:21" ht="12" customHeight="1">
      <c r="A341" s="116">
        <f t="shared" si="40"/>
        <v>331.13112148257386</v>
      </c>
      <c r="B341" s="117">
        <f t="shared" si="53"/>
        <v>2080.558197249207</v>
      </c>
      <c r="C341" s="49">
        <f t="shared" si="41"/>
        <v>28.79543711660144</v>
      </c>
      <c r="D341" s="118">
        <f t="shared" si="42"/>
        <v>-4.165495813306664</v>
      </c>
      <c r="E341" s="49">
        <f t="shared" si="43"/>
        <v>10.56334522272091</v>
      </c>
      <c r="F341" s="49">
        <f t="shared" si="44"/>
        <v>127.38762990332265</v>
      </c>
      <c r="G341" s="118">
        <f t="shared" si="45"/>
        <v>39.35878233932235</v>
      </c>
      <c r="H341" s="118">
        <f t="shared" si="46"/>
        <v>123.22213409001598</v>
      </c>
      <c r="I341" s="118">
        <f t="shared" si="52"/>
        <v>34.800000000000225</v>
      </c>
      <c r="J341" s="54">
        <f t="shared" si="47"/>
        <v>10000000</v>
      </c>
      <c r="K341" s="54">
        <f t="shared" si="48"/>
        <v>10000000</v>
      </c>
      <c r="L341" s="49" t="e">
        <f t="shared" si="49"/>
        <v>#DIV/0!</v>
      </c>
      <c r="M341" s="57">
        <f t="shared" si="50"/>
        <v>160.4001644496895</v>
      </c>
      <c r="N341" s="41">
        <f t="shared" si="51"/>
        <v>-38181.75352320017</v>
      </c>
      <c r="O341" s="41"/>
      <c r="P341" s="41"/>
      <c r="Q341" s="41"/>
      <c r="R341" s="57"/>
      <c r="S341" s="57"/>
      <c r="T341" s="41"/>
      <c r="U341" s="41"/>
    </row>
    <row r="342" spans="1:21" ht="12" customHeight="1">
      <c r="A342" s="116">
        <f t="shared" si="40"/>
        <v>338.84415613918503</v>
      </c>
      <c r="B342" s="117">
        <f t="shared" si="53"/>
        <v>2129.020623277393</v>
      </c>
      <c r="C342" s="49">
        <f t="shared" si="41"/>
        <v>28.855611954554966</v>
      </c>
      <c r="D342" s="118">
        <f t="shared" si="42"/>
        <v>-4.295307959441071</v>
      </c>
      <c r="E342" s="49">
        <f t="shared" si="43"/>
        <v>10.407110739429111</v>
      </c>
      <c r="F342" s="49">
        <f t="shared" si="44"/>
        <v>128.1918039151402</v>
      </c>
      <c r="G342" s="118">
        <f t="shared" si="45"/>
        <v>39.262722693984074</v>
      </c>
      <c r="H342" s="118">
        <f t="shared" si="46"/>
        <v>123.89649595569914</v>
      </c>
      <c r="I342" s="118">
        <f t="shared" si="52"/>
        <v>34.70000000000022</v>
      </c>
      <c r="J342" s="54">
        <f t="shared" si="47"/>
        <v>10000000</v>
      </c>
      <c r="K342" s="54">
        <f t="shared" si="48"/>
        <v>10000000</v>
      </c>
      <c r="L342" s="49" t="e">
        <f t="shared" si="49"/>
        <v>#DIV/0!</v>
      </c>
      <c r="M342" s="57">
        <f t="shared" si="50"/>
        <v>159.99668160680207</v>
      </c>
      <c r="N342" s="41">
        <f t="shared" si="51"/>
        <v>-38145.9658279658</v>
      </c>
      <c r="O342" s="41"/>
      <c r="P342" s="41"/>
      <c r="Q342" s="41"/>
      <c r="R342" s="57"/>
      <c r="S342" s="57"/>
      <c r="T342" s="41"/>
      <c r="U342" s="41"/>
    </row>
    <row r="343" spans="1:21" ht="12" customHeight="1">
      <c r="A343" s="116">
        <f t="shared" si="40"/>
        <v>346.7368504525139</v>
      </c>
      <c r="B343" s="117">
        <f t="shared" si="53"/>
        <v>2178.6118842209607</v>
      </c>
      <c r="C343" s="49">
        <f t="shared" si="41"/>
        <v>28.919049467272405</v>
      </c>
      <c r="D343" s="118">
        <f t="shared" si="42"/>
        <v>-4.430988322779212</v>
      </c>
      <c r="E343" s="49">
        <f t="shared" si="43"/>
        <v>10.252703490226507</v>
      </c>
      <c r="F343" s="49">
        <f t="shared" si="44"/>
        <v>129.01038250173335</v>
      </c>
      <c r="G343" s="118">
        <f t="shared" si="45"/>
        <v>39.17175295749891</v>
      </c>
      <c r="H343" s="118">
        <f t="shared" si="46"/>
        <v>124.57939417895413</v>
      </c>
      <c r="I343" s="118">
        <f t="shared" si="52"/>
        <v>34.60000000000022</v>
      </c>
      <c r="J343" s="54">
        <f t="shared" si="47"/>
        <v>10000000</v>
      </c>
      <c r="K343" s="54">
        <f t="shared" si="48"/>
        <v>10000000</v>
      </c>
      <c r="L343" s="49" t="e">
        <f t="shared" si="49"/>
        <v>#DIV/0!</v>
      </c>
      <c r="M343" s="57">
        <f t="shared" si="50"/>
        <v>159.59311679144184</v>
      </c>
      <c r="N343" s="41">
        <f t="shared" si="51"/>
        <v>-38109.39945811472</v>
      </c>
      <c r="O343" s="41"/>
      <c r="P343" s="41"/>
      <c r="Q343" s="41"/>
      <c r="R343" s="57"/>
      <c r="S343" s="57"/>
      <c r="T343" s="41"/>
      <c r="U343" s="41"/>
    </row>
    <row r="344" spans="1:21" ht="12" customHeight="1">
      <c r="A344" s="116">
        <f t="shared" si="40"/>
        <v>354.81338923355753</v>
      </c>
      <c r="B344" s="117">
        <f t="shared" si="53"/>
        <v>2229.3582740228803</v>
      </c>
      <c r="C344" s="49">
        <f t="shared" si="41"/>
        <v>28.985950725862764</v>
      </c>
      <c r="D344" s="118">
        <f t="shared" si="42"/>
        <v>-4.572950125069346</v>
      </c>
      <c r="E344" s="49">
        <f t="shared" si="43"/>
        <v>10.100189579750825</v>
      </c>
      <c r="F344" s="49">
        <f t="shared" si="44"/>
        <v>129.84344018794638</v>
      </c>
      <c r="G344" s="118">
        <f t="shared" si="45"/>
        <v>39.08614030561359</v>
      </c>
      <c r="H344" s="118">
        <f t="shared" si="46"/>
        <v>125.27049006287704</v>
      </c>
      <c r="I344" s="118">
        <f t="shared" si="52"/>
        <v>34.50000000000022</v>
      </c>
      <c r="J344" s="54">
        <f t="shared" si="47"/>
        <v>10000000</v>
      </c>
      <c r="K344" s="54">
        <f t="shared" si="48"/>
        <v>10000000</v>
      </c>
      <c r="L344" s="49" t="e">
        <f t="shared" si="49"/>
        <v>#DIV/0!</v>
      </c>
      <c r="M344" s="57">
        <f t="shared" si="50"/>
        <v>159.18946805402527</v>
      </c>
      <c r="N344" s="41">
        <f t="shared" si="51"/>
        <v>-38072.03873384278</v>
      </c>
      <c r="O344" s="41"/>
      <c r="P344" s="41"/>
      <c r="Q344" s="41"/>
      <c r="R344" s="57"/>
      <c r="S344" s="57"/>
      <c r="T344" s="41"/>
      <c r="U344" s="41"/>
    </row>
    <row r="345" spans="1:21" ht="12" customHeight="1">
      <c r="A345" s="116">
        <f aca="true" t="shared" si="54" ref="A345:A408">Fsw*10/10^(finc/10)</f>
        <v>363.0780547700832</v>
      </c>
      <c r="B345" s="117">
        <f t="shared" si="53"/>
        <v>2281.286699090732</v>
      </c>
      <c r="C345" s="49">
        <f aca="true" t="shared" si="55" ref="C345:C408">20*LOG(Vin/Vref*IMABS(IMDIV(COMPLEX(1,w/wz),COMPLEX(1-(w^2)*L*Cout,w*(L/Rout+ESR*Cout)))))</f>
        <v>29.056531881968027</v>
      </c>
      <c r="D345" s="118">
        <f aca="true" t="shared" si="56" ref="D345:D408">(IMARGUMENT(IMDIV(COMPLEX(1,w/wz),COMPLEX(1-(w^2)*L*Cout,w*(L/Rout+ESR*Cout))))*180/PI()+0)</f>
        <v>-4.721647445202847</v>
      </c>
      <c r="E345" s="49">
        <f aca="true" t="shared" si="57" ref="E345:E408">20*LOG(_fp0*IMABS(IMDIV(COMPLEX(1-f*f/(_fz1*_fz2),f/_fz1+f/_fz2),COMPLEX(-f*f/_fp1-f*f/_fp2,f-f*f*f/(_fp1*_fp2)))))</f>
        <v>9.949636647754206</v>
      </c>
      <c r="F345" s="49">
        <f aca="true" t="shared" si="58" ref="F345:F408">(IMARGUMENT(IMDIV(COMPLEX(1-f*f/(_fz1*_fz2),f/_fz1+f/_fz2),COMPLEX(-f*f/_fp1-f*f/_fp2,f-f*f*f/(_fp1*_fp2)))))*180/PI()+180</f>
        <v>130.69103961356433</v>
      </c>
      <c r="G345" s="118">
        <f aca="true" t="shared" si="59" ref="G345:G408">Gmod+Gea</f>
        <v>39.00616852972223</v>
      </c>
      <c r="H345" s="118">
        <f aca="true" t="shared" si="60" ref="H345:H408">Pmod+Pea</f>
        <v>125.96939216836148</v>
      </c>
      <c r="I345" s="118">
        <f t="shared" si="52"/>
        <v>34.40000000000022</v>
      </c>
      <c r="J345" s="54">
        <f aca="true" t="shared" si="61" ref="J345:J408">IF(Gloop&lt;=0,f,10000000)</f>
        <v>10000000</v>
      </c>
      <c r="K345" s="54">
        <f aca="true" t="shared" si="62" ref="K345:K408">IF(Ploop&lt;0,f,10000000)</f>
        <v>10000000</v>
      </c>
      <c r="L345" s="49" t="e">
        <f aca="true" t="shared" si="63" ref="L345:L408">(IMARGUMENT(IMDIV(COMPLEX(1,w/wz),COMPLEX(1-(w^2)/wlc,w/wd-(w^3)/ws))))*180/PI()</f>
        <v>#DIV/0!</v>
      </c>
      <c r="M345" s="57">
        <f aca="true" t="shared" si="64" ref="M345:M408">20*LOG10(POWER(10,-GdB/20)*Fc*0.1*IMABS(IMDIV(COMPLEX(1,Fc/f),COMPLEX(1,Fc/N346)))^kk23)</f>
        <v>158.78573339764134</v>
      </c>
      <c r="N345" s="41">
        <f aca="true" t="shared" si="65" ref="N345:N408">Fc/TAN((-Gp-90+PM)*PI()/180/kk23+IMARGUMENT((COMPLEX(1,Fc/f))))</f>
        <v>-38033.86771702568</v>
      </c>
      <c r="O345" s="41"/>
      <c r="P345" s="41"/>
      <c r="Q345" s="41"/>
      <c r="R345" s="57"/>
      <c r="S345" s="57"/>
      <c r="T345" s="41"/>
      <c r="U345" s="41"/>
    </row>
    <row r="346" spans="1:21" ht="12" customHeight="1">
      <c r="A346" s="116">
        <f t="shared" si="54"/>
        <v>371.5352290971538</v>
      </c>
      <c r="B346" s="117">
        <f t="shared" si="53"/>
        <v>2334.424692562838</v>
      </c>
      <c r="C346" s="49">
        <f t="shared" si="55"/>
        <v>29.131025603354622</v>
      </c>
      <c r="D346" s="118">
        <f t="shared" si="56"/>
        <v>-4.877580360171716</v>
      </c>
      <c r="E346" s="49">
        <f t="shared" si="57"/>
        <v>9.801113832162743</v>
      </c>
      <c r="F346" s="49">
        <f t="shared" si="58"/>
        <v>131.55323076823748</v>
      </c>
      <c r="G346" s="118">
        <f t="shared" si="59"/>
        <v>38.932139435517364</v>
      </c>
      <c r="H346" s="118">
        <f t="shared" si="60"/>
        <v>126.67565040806576</v>
      </c>
      <c r="I346" s="118">
        <f aca="true" t="shared" si="66" ref="I346:I409">I347+0.1</f>
        <v>34.30000000000022</v>
      </c>
      <c r="J346" s="54">
        <f t="shared" si="61"/>
        <v>10000000</v>
      </c>
      <c r="K346" s="54">
        <f t="shared" si="62"/>
        <v>10000000</v>
      </c>
      <c r="L346" s="49" t="e">
        <f t="shared" si="63"/>
        <v>#DIV/0!</v>
      </c>
      <c r="M346" s="57">
        <f t="shared" si="64"/>
        <v>158.38191077685732</v>
      </c>
      <c r="N346" s="41">
        <f t="shared" si="65"/>
        <v>-37994.870209641376</v>
      </c>
      <c r="O346" s="41"/>
      <c r="P346" s="41"/>
      <c r="Q346" s="41"/>
      <c r="R346" s="57"/>
      <c r="S346" s="57"/>
      <c r="T346" s="41"/>
      <c r="U346" s="41"/>
    </row>
    <row r="347" spans="1:21" ht="12" customHeight="1">
      <c r="A347" s="116">
        <f t="shared" si="54"/>
        <v>380.18939632054224</v>
      </c>
      <c r="B347" s="117">
        <f t="shared" si="53"/>
        <v>2388.8004289067076</v>
      </c>
      <c r="C347" s="49">
        <f t="shared" si="55"/>
        <v>29.20968268145547</v>
      </c>
      <c r="D347" s="118">
        <f t="shared" si="56"/>
        <v>-5.041300874458099</v>
      </c>
      <c r="E347" s="49">
        <f t="shared" si="57"/>
        <v>9.654691724774295</v>
      </c>
      <c r="F347" s="49">
        <f t="shared" si="58"/>
        <v>132.43005021461002</v>
      </c>
      <c r="G347" s="118">
        <f t="shared" si="59"/>
        <v>38.864374406229764</v>
      </c>
      <c r="H347" s="118">
        <f t="shared" si="60"/>
        <v>127.38874934015192</v>
      </c>
      <c r="I347" s="118">
        <f t="shared" si="66"/>
        <v>34.200000000000216</v>
      </c>
      <c r="J347" s="54">
        <f t="shared" si="61"/>
        <v>10000000</v>
      </c>
      <c r="K347" s="54">
        <f t="shared" si="62"/>
        <v>10000000</v>
      </c>
      <c r="L347" s="49" t="e">
        <f t="shared" si="63"/>
        <v>#DIV/0!</v>
      </c>
      <c r="M347" s="57">
        <f t="shared" si="64"/>
        <v>157.9779980964925</v>
      </c>
      <c r="N347" s="41">
        <f t="shared" si="65"/>
        <v>-37955.02975232612</v>
      </c>
      <c r="O347" s="41"/>
      <c r="P347" s="41"/>
      <c r="Q347" s="41"/>
      <c r="R347" s="57"/>
      <c r="S347" s="57"/>
      <c r="T347" s="41"/>
      <c r="U347" s="41"/>
    </row>
    <row r="348" spans="1:21" ht="12" customHeight="1">
      <c r="A348" s="116">
        <f t="shared" si="54"/>
        <v>389.04514499426136</v>
      </c>
      <c r="B348" s="117">
        <f t="shared" si="53"/>
        <v>2444.4427388574945</v>
      </c>
      <c r="C348" s="49">
        <f t="shared" si="55"/>
        <v>29.292773835837348</v>
      </c>
      <c r="D348" s="118">
        <f t="shared" si="56"/>
        <v>-5.213419781791569</v>
      </c>
      <c r="E348" s="49">
        <f t="shared" si="57"/>
        <v>9.510442319198848</v>
      </c>
      <c r="F348" s="49">
        <f t="shared" si="58"/>
        <v>133.321520302408</v>
      </c>
      <c r="G348" s="118">
        <f t="shared" si="59"/>
        <v>38.803216155036196</v>
      </c>
      <c r="H348" s="118">
        <f t="shared" si="60"/>
        <v>128.10810052061643</v>
      </c>
      <c r="I348" s="118">
        <f t="shared" si="66"/>
        <v>34.100000000000215</v>
      </c>
      <c r="J348" s="54">
        <f t="shared" si="61"/>
        <v>10000000</v>
      </c>
      <c r="K348" s="54">
        <f t="shared" si="62"/>
        <v>10000000</v>
      </c>
      <c r="L348" s="49" t="e">
        <f t="shared" si="63"/>
        <v>#DIV/0!</v>
      </c>
      <c r="M348" s="57">
        <f t="shared" si="64"/>
        <v>157.57399321035822</v>
      </c>
      <c r="N348" s="41">
        <f t="shared" si="65"/>
        <v>-37914.32962307251</v>
      </c>
      <c r="O348" s="41"/>
      <c r="P348" s="41"/>
      <c r="Q348" s="41"/>
      <c r="R348" s="57"/>
      <c r="S348" s="57"/>
      <c r="T348" s="41"/>
      <c r="U348" s="41"/>
    </row>
    <row r="349" spans="1:21" ht="12" customHeight="1">
      <c r="A349" s="116">
        <f t="shared" si="54"/>
        <v>398.1071705534778</v>
      </c>
      <c r="B349" s="117">
        <f t="shared" si="53"/>
        <v>2501.381124704449</v>
      </c>
      <c r="C349" s="49">
        <f t="shared" si="55"/>
        <v>29.38059174481055</v>
      </c>
      <c r="D349" s="118">
        <f t="shared" si="56"/>
        <v>-5.394614633899047</v>
      </c>
      <c r="E349" s="49">
        <f t="shared" si="57"/>
        <v>9.368438950661451</v>
      </c>
      <c r="F349" s="49">
        <f t="shared" si="58"/>
        <v>134.22764837657198</v>
      </c>
      <c r="G349" s="118">
        <f t="shared" si="59"/>
        <v>38.749030695472</v>
      </c>
      <c r="H349" s="118">
        <f t="shared" si="60"/>
        <v>128.83303374267294</v>
      </c>
      <c r="I349" s="118">
        <f t="shared" si="66"/>
        <v>34.00000000000021</v>
      </c>
      <c r="J349" s="54">
        <f t="shared" si="61"/>
        <v>10000000</v>
      </c>
      <c r="K349" s="54">
        <f t="shared" si="62"/>
        <v>10000000</v>
      </c>
      <c r="L349" s="49" t="e">
        <f t="shared" si="63"/>
        <v>#DIV/0!</v>
      </c>
      <c r="M349" s="57">
        <f t="shared" si="64"/>
        <v>157.16989391996435</v>
      </c>
      <c r="N349" s="41">
        <f t="shared" si="65"/>
        <v>-37872.752836077976</v>
      </c>
      <c r="O349" s="41"/>
      <c r="P349" s="41"/>
      <c r="Q349" s="41"/>
      <c r="R349" s="57"/>
      <c r="S349" s="57"/>
      <c r="T349" s="41"/>
      <c r="U349" s="41"/>
    </row>
    <row r="350" spans="1:21" ht="12" customHeight="1">
      <c r="A350" s="116">
        <f t="shared" si="54"/>
        <v>407.38027780409305</v>
      </c>
      <c r="B350" s="117">
        <f t="shared" si="53"/>
        <v>2559.6457759334157</v>
      </c>
      <c r="C350" s="49">
        <f t="shared" si="55"/>
        <v>29.473453336460178</v>
      </c>
      <c r="D350" s="118">
        <f t="shared" si="56"/>
        <v>-5.585639029083493</v>
      </c>
      <c r="E350" s="49">
        <f t="shared" si="57"/>
        <v>9.228756227307866</v>
      </c>
      <c r="F350" s="49">
        <f t="shared" si="58"/>
        <v>135.14842598284613</v>
      </c>
      <c r="G350" s="118">
        <f t="shared" si="59"/>
        <v>38.702209563768044</v>
      </c>
      <c r="H350" s="118">
        <f t="shared" si="60"/>
        <v>129.56278695376264</v>
      </c>
      <c r="I350" s="118">
        <f t="shared" si="66"/>
        <v>33.90000000000021</v>
      </c>
      <c r="J350" s="54">
        <f t="shared" si="61"/>
        <v>10000000</v>
      </c>
      <c r="K350" s="54">
        <f t="shared" si="62"/>
        <v>10000000</v>
      </c>
      <c r="L350" s="49" t="e">
        <f t="shared" si="63"/>
        <v>#DIV/0!</v>
      </c>
      <c r="M350" s="57">
        <f t="shared" si="64"/>
        <v>156.76569797318973</v>
      </c>
      <c r="N350" s="41">
        <f t="shared" si="65"/>
        <v>-37830.28214075391</v>
      </c>
      <c r="O350" s="41"/>
      <c r="P350" s="41"/>
      <c r="Q350" s="41"/>
      <c r="R350" s="57"/>
      <c r="S350" s="57"/>
      <c r="T350" s="41"/>
      <c r="U350" s="41"/>
    </row>
    <row r="351" spans="1:21" ht="12" customHeight="1">
      <c r="A351" s="116">
        <f t="shared" si="54"/>
        <v>416.86938347031503</v>
      </c>
      <c r="B351" s="117">
        <f t="shared" si="53"/>
        <v>2619.267585233696</v>
      </c>
      <c r="C351" s="49">
        <f t="shared" si="55"/>
        <v>29.57170238043549</v>
      </c>
      <c r="D351" s="118">
        <f t="shared" si="56"/>
        <v>-5.7873334812936745</v>
      </c>
      <c r="E351" s="49">
        <f t="shared" si="57"/>
        <v>9.091469952678613</v>
      </c>
      <c r="F351" s="49">
        <f t="shared" si="58"/>
        <v>136.083828074576</v>
      </c>
      <c r="G351" s="118">
        <f t="shared" si="59"/>
        <v>38.663172333114105</v>
      </c>
      <c r="H351" s="118">
        <f t="shared" si="60"/>
        <v>130.29649459328232</v>
      </c>
      <c r="I351" s="118">
        <f t="shared" si="66"/>
        <v>33.80000000000021</v>
      </c>
      <c r="J351" s="54">
        <f t="shared" si="61"/>
        <v>10000000</v>
      </c>
      <c r="K351" s="54">
        <f t="shared" si="62"/>
        <v>10000000</v>
      </c>
      <c r="L351" s="49" t="e">
        <f t="shared" si="63"/>
        <v>#DIV/0!</v>
      </c>
      <c r="M351" s="57">
        <f t="shared" si="64"/>
        <v>156.36140306291708</v>
      </c>
      <c r="N351" s="41">
        <f t="shared" si="65"/>
        <v>-37786.90002090418</v>
      </c>
      <c r="O351" s="41"/>
      <c r="P351" s="41"/>
      <c r="Q351" s="41"/>
      <c r="R351" s="57"/>
      <c r="S351" s="57"/>
      <c r="T351" s="41"/>
      <c r="U351" s="41"/>
    </row>
    <row r="352" spans="1:21" ht="12" customHeight="1">
      <c r="A352" s="116">
        <f t="shared" si="54"/>
        <v>426.5795188015721</v>
      </c>
      <c r="B352" s="117">
        <f t="shared" si="53"/>
        <v>2680.278164877776</v>
      </c>
      <c r="C352" s="49">
        <f t="shared" si="55"/>
        <v>29.67571242809495</v>
      </c>
      <c r="D352" s="118">
        <f t="shared" si="56"/>
        <v>-6.000638190542413</v>
      </c>
      <c r="E352" s="49">
        <f t="shared" si="57"/>
        <v>8.956657039049606</v>
      </c>
      <c r="F352" s="49">
        <f t="shared" si="58"/>
        <v>137.03381222479712</v>
      </c>
      <c r="G352" s="118">
        <f t="shared" si="59"/>
        <v>38.63236946714456</v>
      </c>
      <c r="H352" s="118">
        <f t="shared" si="60"/>
        <v>131.0331740342547</v>
      </c>
      <c r="I352" s="118">
        <f t="shared" si="66"/>
        <v>33.70000000000021</v>
      </c>
      <c r="J352" s="54">
        <f t="shared" si="61"/>
        <v>10000000</v>
      </c>
      <c r="K352" s="54">
        <f t="shared" si="62"/>
        <v>10000000</v>
      </c>
      <c r="L352" s="49" t="e">
        <f t="shared" si="63"/>
        <v>#DIV/0!</v>
      </c>
      <c r="M352" s="57">
        <f t="shared" si="64"/>
        <v>155.95700682562966</v>
      </c>
      <c r="N352" s="41">
        <f t="shared" si="65"/>
        <v>-37742.588694083315</v>
      </c>
      <c r="O352" s="41"/>
      <c r="P352" s="41"/>
      <c r="Q352" s="41"/>
      <c r="R352" s="57"/>
      <c r="S352" s="57"/>
      <c r="T352" s="41"/>
      <c r="U352" s="41"/>
    </row>
    <row r="353" spans="1:21" ht="12" customHeight="1">
      <c r="A353" s="116">
        <f t="shared" si="54"/>
        <v>436.5158322401451</v>
      </c>
      <c r="B353" s="117">
        <f t="shared" si="53"/>
        <v>2742.709863482549</v>
      </c>
      <c r="C353" s="49">
        <f t="shared" si="55"/>
        <v>29.785890157343324</v>
      </c>
      <c r="D353" s="118">
        <f t="shared" si="56"/>
        <v>-6.226608111717253</v>
      </c>
      <c r="E353" s="49">
        <f t="shared" si="57"/>
        <v>8.824395411375022</v>
      </c>
      <c r="F353" s="49">
        <f t="shared" si="58"/>
        <v>137.99831784803686</v>
      </c>
      <c r="G353" s="118">
        <f t="shared" si="59"/>
        <v>38.610285568718346</v>
      </c>
      <c r="H353" s="118">
        <f t="shared" si="60"/>
        <v>131.77170973631962</v>
      </c>
      <c r="I353" s="118">
        <f t="shared" si="66"/>
        <v>33.60000000000021</v>
      </c>
      <c r="J353" s="54">
        <f t="shared" si="61"/>
        <v>10000000</v>
      </c>
      <c r="K353" s="54">
        <f t="shared" si="62"/>
        <v>10000000</v>
      </c>
      <c r="L353" s="49" t="e">
        <f t="shared" si="63"/>
        <v>#DIV/0!</v>
      </c>
      <c r="M353" s="57">
        <f t="shared" si="64"/>
        <v>155.55250683997025</v>
      </c>
      <c r="N353" s="41">
        <f t="shared" si="65"/>
        <v>-37697.33011114484</v>
      </c>
      <c r="O353" s="41"/>
      <c r="P353" s="41"/>
      <c r="Q353" s="41"/>
      <c r="R353" s="57"/>
      <c r="S353" s="57"/>
      <c r="T353" s="41"/>
      <c r="U353" s="41"/>
    </row>
    <row r="354" spans="1:21" ht="12" customHeight="1">
      <c r="A354" s="116">
        <f t="shared" si="54"/>
        <v>446.683592150942</v>
      </c>
      <c r="B354" s="117">
        <f t="shared" si="53"/>
        <v>2806.5957831609976</v>
      </c>
      <c r="C354" s="49">
        <f t="shared" si="55"/>
        <v>29.902679189020024</v>
      </c>
      <c r="D354" s="118">
        <f t="shared" si="56"/>
        <v>-6.466430815851111</v>
      </c>
      <c r="E354" s="49">
        <f t="shared" si="57"/>
        <v>8.694763901613488</v>
      </c>
      <c r="F354" s="49">
        <f t="shared" si="58"/>
        <v>138.97726543656495</v>
      </c>
      <c r="G354" s="118">
        <f t="shared" si="59"/>
        <v>38.59744309063351</v>
      </c>
      <c r="H354" s="118">
        <f t="shared" si="60"/>
        <v>132.51083462071384</v>
      </c>
      <c r="I354" s="118">
        <f t="shared" si="66"/>
        <v>33.500000000000206</v>
      </c>
      <c r="J354" s="54">
        <f t="shared" si="61"/>
        <v>10000000</v>
      </c>
      <c r="K354" s="54">
        <f t="shared" si="62"/>
        <v>10000000</v>
      </c>
      <c r="L354" s="49" t="e">
        <f t="shared" si="63"/>
        <v>#DIV/0!</v>
      </c>
      <c r="M354" s="57">
        <f t="shared" si="64"/>
        <v>155.1479006252595</v>
      </c>
      <c r="N354" s="41">
        <f t="shared" si="65"/>
        <v>-37651.10595598978</v>
      </c>
      <c r="O354" s="41"/>
      <c r="P354" s="41"/>
      <c r="Q354" s="41"/>
      <c r="R354" s="57"/>
      <c r="S354" s="57"/>
      <c r="T354" s="41"/>
      <c r="U354" s="41"/>
    </row>
    <row r="355" spans="1:21" ht="12" customHeight="1">
      <c r="A355" s="116">
        <f t="shared" si="54"/>
        <v>457.0881896148537</v>
      </c>
      <c r="B355" s="117">
        <f t="shared" si="53"/>
        <v>2871.9697970733655</v>
      </c>
      <c r="C355" s="49">
        <f t="shared" si="55"/>
        <v>30.026564454412544</v>
      </c>
      <c r="D355" s="118">
        <f t="shared" si="56"/>
        <v>-6.721447762240428</v>
      </c>
      <c r="E355" s="49">
        <f t="shared" si="57"/>
        <v>8.567842133268615</v>
      </c>
      <c r="F355" s="49">
        <f t="shared" si="58"/>
        <v>139.97055581614995</v>
      </c>
      <c r="G355" s="118">
        <f t="shared" si="59"/>
        <v>38.594406587681156</v>
      </c>
      <c r="H355" s="118">
        <f t="shared" si="60"/>
        <v>133.24910805390954</v>
      </c>
      <c r="I355" s="118">
        <f t="shared" si="66"/>
        <v>33.400000000000205</v>
      </c>
      <c r="J355" s="54">
        <f t="shared" si="61"/>
        <v>10000000</v>
      </c>
      <c r="K355" s="54">
        <f t="shared" si="62"/>
        <v>10000000</v>
      </c>
      <c r="L355" s="49" t="e">
        <f t="shared" si="63"/>
        <v>#DIV/0!</v>
      </c>
      <c r="M355" s="57">
        <f t="shared" si="64"/>
        <v>154.74318563997392</v>
      </c>
      <c r="N355" s="41">
        <f t="shared" si="65"/>
        <v>-37603.897645526515</v>
      </c>
      <c r="O355" s="41"/>
      <c r="P355" s="41"/>
      <c r="Q355" s="41"/>
      <c r="R355" s="57"/>
      <c r="S355" s="57"/>
      <c r="T355" s="41"/>
      <c r="U355" s="41"/>
    </row>
    <row r="356" spans="1:21" ht="12" customHeight="1">
      <c r="A356" s="116">
        <f t="shared" si="54"/>
        <v>467.7351412871761</v>
      </c>
      <c r="B356" s="117">
        <f t="shared" si="53"/>
        <v>2938.8665673871524</v>
      </c>
      <c r="C356" s="49">
        <f t="shared" si="55"/>
        <v>30.158077208843164</v>
      </c>
      <c r="D356" s="118">
        <f t="shared" si="56"/>
        <v>-6.993179760163495</v>
      </c>
      <c r="E356" s="49">
        <f t="shared" si="57"/>
        <v>8.443710396034996</v>
      </c>
      <c r="F356" s="49">
        <f t="shared" si="58"/>
        <v>140.97806942666136</v>
      </c>
      <c r="G356" s="118">
        <f t="shared" si="59"/>
        <v>38.60178760487816</v>
      </c>
      <c r="H356" s="118">
        <f t="shared" si="60"/>
        <v>133.98488966649788</v>
      </c>
      <c r="I356" s="118">
        <f t="shared" si="66"/>
        <v>33.3000000000002</v>
      </c>
      <c r="J356" s="54">
        <f t="shared" si="61"/>
        <v>10000000</v>
      </c>
      <c r="K356" s="54">
        <f t="shared" si="62"/>
        <v>10000000</v>
      </c>
      <c r="L356" s="49" t="e">
        <f t="shared" si="63"/>
        <v>#DIV/0!</v>
      </c>
      <c r="M356" s="57">
        <f t="shared" si="64"/>
        <v>154.33835928018104</v>
      </c>
      <c r="N356" s="41">
        <f t="shared" si="65"/>
        <v>-37555.68632985351</v>
      </c>
      <c r="O356" s="41"/>
      <c r="P356" s="41"/>
      <c r="Q356" s="41"/>
      <c r="R356" s="57"/>
      <c r="S356" s="57"/>
      <c r="T356" s="41"/>
      <c r="U356" s="41"/>
    </row>
    <row r="357" spans="1:21" ht="12" customHeight="1">
      <c r="A357" s="116">
        <f t="shared" si="54"/>
        <v>478.63009232261595</v>
      </c>
      <c r="B357" s="117">
        <f t="shared" si="53"/>
        <v>3007.3215636554696</v>
      </c>
      <c r="C357" s="49">
        <f t="shared" si="55"/>
        <v>30.29780080488806</v>
      </c>
      <c r="D357" s="118">
        <f t="shared" si="56"/>
        <v>-7.283357607237441</v>
      </c>
      <c r="E357" s="49">
        <f t="shared" si="57"/>
        <v>8.32244951050401</v>
      </c>
      <c r="F357" s="49">
        <f t="shared" si="58"/>
        <v>141.99966563312853</v>
      </c>
      <c r="G357" s="118">
        <f t="shared" si="59"/>
        <v>38.62025031539207</v>
      </c>
      <c r="H357" s="118">
        <f t="shared" si="60"/>
        <v>134.7163080258911</v>
      </c>
      <c r="I357" s="118">
        <f t="shared" si="66"/>
        <v>33.2000000000002</v>
      </c>
      <c r="J357" s="54">
        <f t="shared" si="61"/>
        <v>10000000</v>
      </c>
      <c r="K357" s="54">
        <f t="shared" si="62"/>
        <v>10000000</v>
      </c>
      <c r="L357" s="49" t="e">
        <f t="shared" si="63"/>
        <v>#DIV/0!</v>
      </c>
      <c r="M357" s="57">
        <f t="shared" si="64"/>
        <v>153.93341887793144</v>
      </c>
      <c r="N357" s="41">
        <f t="shared" si="65"/>
        <v>-37506.45289267579</v>
      </c>
      <c r="O357" s="41"/>
      <c r="P357" s="41"/>
      <c r="Q357" s="41"/>
      <c r="R357" s="57"/>
      <c r="S357" s="57"/>
      <c r="T357" s="41"/>
      <c r="U357" s="41"/>
    </row>
    <row r="358" spans="1:21" ht="12" customHeight="1">
      <c r="A358" s="116">
        <f t="shared" si="54"/>
        <v>489.77881936842357</v>
      </c>
      <c r="B358" s="117">
        <f t="shared" si="53"/>
        <v>3077.3710816234434</v>
      </c>
      <c r="C358" s="49">
        <f t="shared" si="55"/>
        <v>30.446377361317044</v>
      </c>
      <c r="D358" s="118">
        <f t="shared" si="56"/>
        <v>-7.593959163953926</v>
      </c>
      <c r="E358" s="49">
        <f t="shared" si="57"/>
        <v>8.204140682956782</v>
      </c>
      <c r="F358" s="49">
        <f t="shared" si="58"/>
        <v>143.03518207310066</v>
      </c>
      <c r="G358" s="118">
        <f t="shared" si="59"/>
        <v>38.650518044273824</v>
      </c>
      <c r="H358" s="118">
        <f t="shared" si="60"/>
        <v>135.44122290914675</v>
      </c>
      <c r="I358" s="118">
        <f t="shared" si="66"/>
        <v>33.1000000000002</v>
      </c>
      <c r="J358" s="54">
        <f t="shared" si="61"/>
        <v>10000000</v>
      </c>
      <c r="K358" s="54">
        <f t="shared" si="62"/>
        <v>10000000</v>
      </c>
      <c r="L358" s="49" t="e">
        <f t="shared" si="63"/>
        <v>#DIV/0!</v>
      </c>
      <c r="M358" s="57">
        <f t="shared" si="64"/>
        <v>153.52836169960568</v>
      </c>
      <c r="N358" s="41">
        <f t="shared" si="65"/>
        <v>-37456.17795196792</v>
      </c>
      <c r="O358" s="41"/>
      <c r="P358" s="41"/>
      <c r="Q358" s="41"/>
      <c r="R358" s="57"/>
      <c r="S358" s="57"/>
      <c r="T358" s="41"/>
      <c r="U358" s="41"/>
    </row>
    <row r="359" spans="1:21" ht="12" customHeight="1">
      <c r="A359" s="116">
        <f t="shared" si="54"/>
        <v>501.18723362724944</v>
      </c>
      <c r="B359" s="117">
        <f t="shared" si="53"/>
        <v>3149.0522624727164</v>
      </c>
      <c r="C359" s="49">
        <f t="shared" si="55"/>
        <v>30.604515491079773</v>
      </c>
      <c r="D359" s="118">
        <f t="shared" si="56"/>
        <v>-7.927254483167399</v>
      </c>
      <c r="E359" s="49">
        <f t="shared" si="57"/>
        <v>8.088865350349444</v>
      </c>
      <c r="F359" s="49">
        <f t="shared" si="58"/>
        <v>144.0844340463544</v>
      </c>
      <c r="G359" s="118">
        <f t="shared" si="59"/>
        <v>38.69338084142922</v>
      </c>
      <c r="H359" s="118">
        <f t="shared" si="60"/>
        <v>136.15717956318701</v>
      </c>
      <c r="I359" s="118">
        <f t="shared" si="66"/>
        <v>33.0000000000002</v>
      </c>
      <c r="J359" s="54">
        <f t="shared" si="61"/>
        <v>10000000</v>
      </c>
      <c r="K359" s="54">
        <f t="shared" si="62"/>
        <v>10000000</v>
      </c>
      <c r="L359" s="49" t="e">
        <f t="shared" si="63"/>
        <v>#DIV/0!</v>
      </c>
      <c r="M359" s="57">
        <f t="shared" si="64"/>
        <v>153.12318494421461</v>
      </c>
      <c r="N359" s="41">
        <f t="shared" si="65"/>
        <v>-37404.841860894776</v>
      </c>
      <c r="O359" s="41"/>
      <c r="P359" s="41"/>
      <c r="Q359" s="41"/>
      <c r="R359" s="57"/>
      <c r="S359" s="57"/>
      <c r="T359" s="41"/>
      <c r="U359" s="41"/>
    </row>
    <row r="360" spans="1:21" ht="12" customHeight="1">
      <c r="A360" s="116">
        <f t="shared" si="54"/>
        <v>512.8613839913418</v>
      </c>
      <c r="B360" s="117">
        <f t="shared" si="53"/>
        <v>3222.4031125141864</v>
      </c>
      <c r="C360" s="49">
        <f t="shared" si="55"/>
        <v>30.77299928448126</v>
      </c>
      <c r="D360" s="118">
        <f t="shared" si="56"/>
        <v>-8.285861090689774</v>
      </c>
      <c r="E360" s="49">
        <f t="shared" si="57"/>
        <v>7.976705015680356</v>
      </c>
      <c r="F360" s="49">
        <f t="shared" si="58"/>
        <v>145.14721395314174</v>
      </c>
      <c r="G360" s="118">
        <f t="shared" si="59"/>
        <v>38.74970430016161</v>
      </c>
      <c r="H360" s="118">
        <f t="shared" si="60"/>
        <v>136.86135286245198</v>
      </c>
      <c r="I360" s="118">
        <f t="shared" si="66"/>
        <v>32.9000000000002</v>
      </c>
      <c r="J360" s="54">
        <f t="shared" si="61"/>
        <v>10000000</v>
      </c>
      <c r="K360" s="54">
        <f t="shared" si="62"/>
        <v>10000000</v>
      </c>
      <c r="L360" s="49" t="e">
        <f t="shared" si="63"/>
        <v>#DIV/0!</v>
      </c>
      <c r="M360" s="57">
        <f t="shared" si="64"/>
        <v>152.71788574165217</v>
      </c>
      <c r="N360" s="41">
        <f t="shared" si="65"/>
        <v>-37352.42470900363</v>
      </c>
      <c r="O360" s="41"/>
      <c r="P360" s="41"/>
      <c r="Q360" s="41"/>
      <c r="R360" s="57"/>
      <c r="S360" s="57"/>
      <c r="T360" s="41"/>
      <c r="U360" s="41"/>
    </row>
    <row r="361" spans="1:21" ht="12" customHeight="1">
      <c r="A361" s="116">
        <f t="shared" si="54"/>
        <v>524.8074602497487</v>
      </c>
      <c r="B361" s="117">
        <f t="shared" si="53"/>
        <v>3297.462523339456</v>
      </c>
      <c r="C361" s="49">
        <f t="shared" si="55"/>
        <v>30.952698783001512</v>
      </c>
      <c r="D361" s="118">
        <f t="shared" si="56"/>
        <v>-8.672812152847909</v>
      </c>
      <c r="E361" s="49">
        <f t="shared" si="57"/>
        <v>7.867741074020116</v>
      </c>
      <c r="F361" s="49">
        <f t="shared" si="58"/>
        <v>146.22329078728592</v>
      </c>
      <c r="G361" s="118">
        <f t="shared" si="59"/>
        <v>38.820439857021626</v>
      </c>
      <c r="H361" s="118">
        <f t="shared" si="60"/>
        <v>137.550478634438</v>
      </c>
      <c r="I361" s="118">
        <f t="shared" si="66"/>
        <v>32.800000000000196</v>
      </c>
      <c r="J361" s="54">
        <f t="shared" si="61"/>
        <v>10000000</v>
      </c>
      <c r="K361" s="54">
        <f t="shared" si="62"/>
        <v>10000000</v>
      </c>
      <c r="L361" s="49" t="e">
        <f t="shared" si="63"/>
        <v>#DIV/0!</v>
      </c>
      <c r="M361" s="57">
        <f t="shared" si="64"/>
        <v>152.31246115089846</v>
      </c>
      <c r="N361" s="41">
        <f t="shared" si="65"/>
        <v>-37298.90632369968</v>
      </c>
      <c r="O361" s="41"/>
      <c r="P361" s="41"/>
      <c r="Q361" s="41"/>
      <c r="R361" s="57"/>
      <c r="S361" s="57"/>
      <c r="T361" s="41"/>
      <c r="U361" s="41"/>
    </row>
    <row r="362" spans="1:21" ht="12" customHeight="1">
      <c r="A362" s="116">
        <f t="shared" si="54"/>
        <v>537.0317963702286</v>
      </c>
      <c r="B362" s="117">
        <f t="shared" si="53"/>
        <v>3374.2702924416794</v>
      </c>
      <c r="C362" s="49">
        <f t="shared" si="55"/>
        <v>31.144582225797794</v>
      </c>
      <c r="D362" s="118">
        <f t="shared" si="56"/>
        <v>-9.091641131667265</v>
      </c>
      <c r="E362" s="49">
        <f t="shared" si="57"/>
        <v>7.76205462957925</v>
      </c>
      <c r="F362" s="49">
        <f t="shared" si="58"/>
        <v>147.31240969046632</v>
      </c>
      <c r="G362" s="118">
        <f t="shared" si="59"/>
        <v>38.906636855377045</v>
      </c>
      <c r="H362" s="118">
        <f t="shared" si="60"/>
        <v>138.22076855879905</v>
      </c>
      <c r="I362" s="118">
        <f t="shared" si="66"/>
        <v>32.700000000000195</v>
      </c>
      <c r="J362" s="54">
        <f t="shared" si="61"/>
        <v>10000000</v>
      </c>
      <c r="K362" s="54">
        <f t="shared" si="62"/>
        <v>10000000</v>
      </c>
      <c r="L362" s="49" t="e">
        <f t="shared" si="63"/>
        <v>#DIV/0!</v>
      </c>
      <c r="M362" s="57">
        <f t="shared" si="64"/>
        <v>151.90690815817214</v>
      </c>
      <c r="N362" s="41">
        <f t="shared" si="65"/>
        <v>-37244.26627201831</v>
      </c>
      <c r="O362" s="41"/>
      <c r="P362" s="41"/>
      <c r="Q362" s="41"/>
      <c r="R362" s="57"/>
      <c r="S362" s="57"/>
      <c r="T362" s="41"/>
      <c r="U362" s="41"/>
    </row>
    <row r="363" spans="1:21" ht="12" customHeight="1">
      <c r="A363" s="116">
        <f t="shared" si="54"/>
        <v>549.5408738576001</v>
      </c>
      <c r="B363" s="117">
        <f t="shared" si="53"/>
        <v>3452.867144316703</v>
      </c>
      <c r="C363" s="49">
        <f t="shared" si="55"/>
        <v>31.34973040517169</v>
      </c>
      <c r="D363" s="118">
        <f t="shared" si="56"/>
        <v>-9.5464877082508</v>
      </c>
      <c r="E363" s="49">
        <f t="shared" si="57"/>
        <v>7.659726304288709</v>
      </c>
      <c r="F363" s="49">
        <f t="shared" si="58"/>
        <v>148.4142915740249</v>
      </c>
      <c r="G363" s="118">
        <f t="shared" si="59"/>
        <v>39.0094567094604</v>
      </c>
      <c r="H363" s="118">
        <f t="shared" si="60"/>
        <v>138.8678038657741</v>
      </c>
      <c r="I363" s="118">
        <f t="shared" si="66"/>
        <v>32.60000000000019</v>
      </c>
      <c r="J363" s="54">
        <f t="shared" si="61"/>
        <v>10000000</v>
      </c>
      <c r="K363" s="54">
        <f t="shared" si="62"/>
        <v>10000000</v>
      </c>
      <c r="L363" s="49" t="e">
        <f t="shared" si="63"/>
        <v>#DIV/0!</v>
      </c>
      <c r="M363" s="57">
        <f t="shared" si="64"/>
        <v>151.50122367503033</v>
      </c>
      <c r="N363" s="41">
        <f t="shared" si="65"/>
        <v>-37188.483862708505</v>
      </c>
      <c r="O363" s="41"/>
      <c r="P363" s="41"/>
      <c r="Q363" s="41"/>
      <c r="R363" s="57"/>
      <c r="S363" s="57"/>
      <c r="T363" s="41"/>
      <c r="U363" s="41"/>
    </row>
    <row r="364" spans="1:21" ht="12" customHeight="1">
      <c r="A364" s="116">
        <f t="shared" si="54"/>
        <v>562.3413251903244</v>
      </c>
      <c r="B364" s="117">
        <f t="shared" si="53"/>
        <v>3533.2947520557436</v>
      </c>
      <c r="C364" s="49">
        <f t="shared" si="55"/>
        <v>31.569353528545676</v>
      </c>
      <c r="D364" s="118">
        <f t="shared" si="56"/>
        <v>-10.04223138029328</v>
      </c>
      <c r="E364" s="49">
        <f t="shared" si="57"/>
        <v>7.560836038472678</v>
      </c>
      <c r="F364" s="49">
        <f t="shared" si="58"/>
        <v>149.52863281453799</v>
      </c>
      <c r="G364" s="118">
        <f t="shared" si="59"/>
        <v>39.130189567018355</v>
      </c>
      <c r="H364" s="118">
        <f t="shared" si="60"/>
        <v>139.4864014342447</v>
      </c>
      <c r="I364" s="118">
        <f t="shared" si="66"/>
        <v>32.50000000000019</v>
      </c>
      <c r="J364" s="54">
        <f t="shared" si="61"/>
        <v>10000000</v>
      </c>
      <c r="K364" s="54">
        <f t="shared" si="62"/>
        <v>10000000</v>
      </c>
      <c r="L364" s="49" t="e">
        <f t="shared" si="63"/>
        <v>#DIV/0!</v>
      </c>
      <c r="M364" s="57">
        <f t="shared" si="64"/>
        <v>151.0954045364136</v>
      </c>
      <c r="N364" s="41">
        <f t="shared" si="65"/>
        <v>-37131.538148639534</v>
      </c>
      <c r="O364" s="41"/>
      <c r="P364" s="41"/>
      <c r="Q364" s="41"/>
      <c r="R364" s="57"/>
      <c r="S364" s="57"/>
      <c r="T364" s="41"/>
      <c r="U364" s="41"/>
    </row>
    <row r="365" spans="1:21" ht="12" customHeight="1">
      <c r="A365" s="116">
        <f t="shared" si="54"/>
        <v>575.4399373371319</v>
      </c>
      <c r="B365" s="117">
        <f t="shared" si="53"/>
        <v>3615.5957594410092</v>
      </c>
      <c r="C365" s="49">
        <f t="shared" si="55"/>
        <v>31.804811049991287</v>
      </c>
      <c r="D365" s="118">
        <f t="shared" si="56"/>
        <v>-10.58466140119517</v>
      </c>
      <c r="E365" s="49">
        <f t="shared" si="57"/>
        <v>7.465462884295028</v>
      </c>
      <c r="F365" s="49">
        <f t="shared" si="58"/>
        <v>150.65510502922788</v>
      </c>
      <c r="G365" s="118">
        <f t="shared" si="59"/>
        <v>39.270273934286315</v>
      </c>
      <c r="H365" s="118">
        <f t="shared" si="60"/>
        <v>140.0704436280327</v>
      </c>
      <c r="I365" s="118">
        <f t="shared" si="66"/>
        <v>32.40000000000019</v>
      </c>
      <c r="J365" s="54">
        <f t="shared" si="61"/>
        <v>10000000</v>
      </c>
      <c r="K365" s="54">
        <f t="shared" si="62"/>
        <v>10000000</v>
      </c>
      <c r="L365" s="49" t="e">
        <f t="shared" si="63"/>
        <v>#DIV/0!</v>
      </c>
      <c r="M365" s="57">
        <f t="shared" si="64"/>
        <v>150.68944749863573</v>
      </c>
      <c r="N365" s="41">
        <f t="shared" si="65"/>
        <v>-37073.4079295471</v>
      </c>
      <c r="O365" s="41"/>
      <c r="P365" s="41"/>
      <c r="Q365" s="41"/>
      <c r="R365" s="57"/>
      <c r="S365" s="57"/>
      <c r="T365" s="41"/>
      <c r="U365" s="41"/>
    </row>
    <row r="366" spans="1:21" ht="12" customHeight="1">
      <c r="A366" s="116">
        <f t="shared" si="54"/>
        <v>588.8436553555631</v>
      </c>
      <c r="B366" s="117">
        <f t="shared" si="53"/>
        <v>3699.813803555994</v>
      </c>
      <c r="C366" s="49">
        <f t="shared" si="55"/>
        <v>32.05763499691935</v>
      </c>
      <c r="D366" s="118">
        <f t="shared" si="56"/>
        <v>-11.180694907707101</v>
      </c>
      <c r="E366" s="49">
        <f t="shared" si="57"/>
        <v>7.3736847927709235</v>
      </c>
      <c r="F366" s="49">
        <f t="shared" si="58"/>
        <v>151.79335493706049</v>
      </c>
      <c r="G366" s="118">
        <f t="shared" si="59"/>
        <v>39.43131978969027</v>
      </c>
      <c r="H366" s="118">
        <f t="shared" si="60"/>
        <v>140.61266002935338</v>
      </c>
      <c r="I366" s="118">
        <f t="shared" si="66"/>
        <v>32.30000000000019</v>
      </c>
      <c r="J366" s="54">
        <f t="shared" si="61"/>
        <v>10000000</v>
      </c>
      <c r="K366" s="54">
        <f t="shared" si="62"/>
        <v>10000000</v>
      </c>
      <c r="L366" s="49" t="e">
        <f t="shared" si="63"/>
        <v>#DIV/0!</v>
      </c>
      <c r="M366" s="57">
        <f t="shared" si="64"/>
        <v>150.28334923731484</v>
      </c>
      <c r="N366" s="41">
        <f t="shared" si="65"/>
        <v>-37014.07175513121</v>
      </c>
      <c r="O366" s="41"/>
      <c r="P366" s="41"/>
      <c r="Q366" s="41"/>
      <c r="R366" s="57"/>
      <c r="S366" s="57"/>
      <c r="T366" s="41"/>
      <c r="U366" s="41"/>
    </row>
    <row r="367" spans="1:21" ht="12" customHeight="1">
      <c r="A367" s="116">
        <f t="shared" si="54"/>
        <v>602.5595860743316</v>
      </c>
      <c r="B367" s="117">
        <f t="shared" si="53"/>
        <v>3785.9935379224535</v>
      </c>
      <c r="C367" s="49">
        <f t="shared" si="55"/>
        <v>32.329557361469604</v>
      </c>
      <c r="D367" s="118">
        <f t="shared" si="56"/>
        <v>-11.838659600891203</v>
      </c>
      <c r="E367" s="49">
        <f t="shared" si="57"/>
        <v>7.285578395237512</v>
      </c>
      <c r="F367" s="49">
        <f t="shared" si="58"/>
        <v>152.94300431103704</v>
      </c>
      <c r="G367" s="118">
        <f t="shared" si="59"/>
        <v>39.61513575670712</v>
      </c>
      <c r="H367" s="118">
        <f t="shared" si="60"/>
        <v>141.10434471014585</v>
      </c>
      <c r="I367" s="118">
        <f t="shared" si="66"/>
        <v>32.20000000000019</v>
      </c>
      <c r="J367" s="54">
        <f t="shared" si="61"/>
        <v>10000000</v>
      </c>
      <c r="K367" s="54">
        <f t="shared" si="62"/>
        <v>10000000</v>
      </c>
      <c r="L367" s="49" t="e">
        <f t="shared" si="63"/>
        <v>#DIV/0!</v>
      </c>
      <c r="M367" s="57">
        <f t="shared" si="64"/>
        <v>149.87710634524532</v>
      </c>
      <c r="N367" s="41">
        <f t="shared" si="65"/>
        <v>-36953.50792852236</v>
      </c>
      <c r="O367" s="41"/>
      <c r="P367" s="41"/>
      <c r="Q367" s="41"/>
      <c r="R367" s="57"/>
      <c r="S367" s="57"/>
      <c r="T367" s="41"/>
      <c r="U367" s="41"/>
    </row>
    <row r="368" spans="1:21" ht="12" customHeight="1">
      <c r="A368" s="116">
        <f t="shared" si="54"/>
        <v>616.5950018614558</v>
      </c>
      <c r="B368" s="117">
        <f t="shared" si="53"/>
        <v>3874.1806561762687</v>
      </c>
      <c r="C368" s="49">
        <f t="shared" si="55"/>
        <v>32.62254211911559</v>
      </c>
      <c r="D368" s="118">
        <f t="shared" si="56"/>
        <v>-12.568663834688325</v>
      </c>
      <c r="E368" s="49">
        <f t="shared" si="57"/>
        <v>7.201218780282264</v>
      </c>
      <c r="F368" s="49">
        <f t="shared" si="58"/>
        <v>154.1036500267843</v>
      </c>
      <c r="G368" s="118">
        <f t="shared" si="59"/>
        <v>39.823760899397854</v>
      </c>
      <c r="H368" s="118">
        <f t="shared" si="60"/>
        <v>141.53498619209597</v>
      </c>
      <c r="I368" s="118">
        <f t="shared" si="66"/>
        <v>32.100000000000186</v>
      </c>
      <c r="J368" s="54">
        <f t="shared" si="61"/>
        <v>10000000</v>
      </c>
      <c r="K368" s="54">
        <f t="shared" si="62"/>
        <v>10000000</v>
      </c>
      <c r="L368" s="49" t="e">
        <f t="shared" si="63"/>
        <v>#DIV/0!</v>
      </c>
      <c r="M368" s="57">
        <f t="shared" si="64"/>
        <v>149.47071533020772</v>
      </c>
      <c r="N368" s="41">
        <f t="shared" si="65"/>
        <v>-36891.694510129855</v>
      </c>
      <c r="O368" s="41"/>
      <c r="P368" s="41"/>
      <c r="Q368" s="41"/>
      <c r="R368" s="57"/>
      <c r="S368" s="57"/>
      <c r="T368" s="41"/>
      <c r="U368" s="41"/>
    </row>
    <row r="369" spans="1:21" ht="12" customHeight="1">
      <c r="A369" s="116">
        <f t="shared" si="54"/>
        <v>630.9573444801665</v>
      </c>
      <c r="B369" s="117">
        <f t="shared" si="53"/>
        <v>3964.421916294831</v>
      </c>
      <c r="C369" s="49">
        <f t="shared" si="55"/>
        <v>32.93882231477358</v>
      </c>
      <c r="D369" s="118">
        <f t="shared" si="56"/>
        <v>-13.383086388880729</v>
      </c>
      <c r="E369" s="49">
        <f t="shared" si="57"/>
        <v>7.120679267228178</v>
      </c>
      <c r="F369" s="49">
        <f t="shared" si="58"/>
        <v>155.27486421205302</v>
      </c>
      <c r="G369" s="118">
        <f t="shared" si="59"/>
        <v>40.05950158200176</v>
      </c>
      <c r="H369" s="118">
        <f t="shared" si="60"/>
        <v>141.89177782317228</v>
      </c>
      <c r="I369" s="118">
        <f t="shared" si="66"/>
        <v>32.000000000000185</v>
      </c>
      <c r="J369" s="54">
        <f t="shared" si="61"/>
        <v>10000000</v>
      </c>
      <c r="K369" s="54">
        <f t="shared" si="62"/>
        <v>10000000</v>
      </c>
      <c r="L369" s="49" t="e">
        <f t="shared" si="63"/>
        <v>#DIV/0!</v>
      </c>
      <c r="M369" s="57">
        <f t="shared" si="64"/>
        <v>149.06417261271494</v>
      </c>
      <c r="N369" s="41">
        <f t="shared" si="65"/>
        <v>-36828.60932188774</v>
      </c>
      <c r="O369" s="41"/>
      <c r="P369" s="41"/>
      <c r="Q369" s="41"/>
      <c r="R369" s="57"/>
      <c r="S369" s="57"/>
      <c r="T369" s="41"/>
      <c r="U369" s="41"/>
    </row>
    <row r="370" spans="1:21" ht="12" customHeight="1">
      <c r="A370" s="116">
        <f t="shared" si="54"/>
        <v>645.6542290346285</v>
      </c>
      <c r="B370" s="117">
        <f t="shared" si="53"/>
        <v>4056.7651653887415</v>
      </c>
      <c r="C370" s="49">
        <f t="shared" si="55"/>
        <v>33.2809422932533</v>
      </c>
      <c r="D370" s="118">
        <f t="shared" si="56"/>
        <v>-14.297232026920184</v>
      </c>
      <c r="E370" s="49">
        <f t="shared" si="57"/>
        <v>7.044031177368003</v>
      </c>
      <c r="F370" s="49">
        <f t="shared" si="58"/>
        <v>156.4561945011451</v>
      </c>
      <c r="G370" s="118">
        <f t="shared" si="59"/>
        <v>40.3249734706213</v>
      </c>
      <c r="H370" s="118">
        <f t="shared" si="60"/>
        <v>142.1589624742249</v>
      </c>
      <c r="I370" s="118">
        <f t="shared" si="66"/>
        <v>31.900000000000183</v>
      </c>
      <c r="J370" s="54">
        <f t="shared" si="61"/>
        <v>10000000</v>
      </c>
      <c r="K370" s="54">
        <f t="shared" si="62"/>
        <v>10000000</v>
      </c>
      <c r="L370" s="49" t="e">
        <f t="shared" si="63"/>
        <v>#DIV/0!</v>
      </c>
      <c r="M370" s="57">
        <f t="shared" si="64"/>
        <v>148.65747452369226</v>
      </c>
      <c r="N370" s="41">
        <f t="shared" si="65"/>
        <v>-36764.229951913876</v>
      </c>
      <c r="O370" s="41"/>
      <c r="P370" s="41"/>
      <c r="Q370" s="41"/>
      <c r="R370" s="57"/>
      <c r="S370" s="57"/>
      <c r="T370" s="41"/>
      <c r="U370" s="41"/>
    </row>
    <row r="371" spans="1:21" ht="12" customHeight="1">
      <c r="A371" s="116">
        <f t="shared" si="54"/>
        <v>660.6934480075681</v>
      </c>
      <c r="B371" s="117">
        <f t="shared" si="53"/>
        <v>4151.259365070972</v>
      </c>
      <c r="C371" s="49">
        <f t="shared" si="55"/>
        <v>33.65180430016197</v>
      </c>
      <c r="D371" s="118">
        <f t="shared" si="56"/>
        <v>-15.330219410451576</v>
      </c>
      <c r="E371" s="49">
        <f t="shared" si="57"/>
        <v>6.971343604226954</v>
      </c>
      <c r="F371" s="49">
        <f t="shared" si="58"/>
        <v>157.64716439762262</v>
      </c>
      <c r="G371" s="118">
        <f t="shared" si="59"/>
        <v>40.62314790438892</v>
      </c>
      <c r="H371" s="118">
        <f t="shared" si="60"/>
        <v>142.31694498717104</v>
      </c>
      <c r="I371" s="118">
        <f t="shared" si="66"/>
        <v>31.800000000000182</v>
      </c>
      <c r="J371" s="54">
        <f t="shared" si="61"/>
        <v>10000000</v>
      </c>
      <c r="K371" s="54">
        <f t="shared" si="62"/>
        <v>10000000</v>
      </c>
      <c r="L371" s="49" t="e">
        <f t="shared" si="63"/>
        <v>#DIV/0!</v>
      </c>
      <c r="M371" s="57">
        <f t="shared" si="64"/>
        <v>148.2506173020896</v>
      </c>
      <c r="N371" s="41">
        <f t="shared" si="65"/>
        <v>-36698.53375959769</v>
      </c>
      <c r="O371" s="41"/>
      <c r="P371" s="41"/>
      <c r="Q371" s="41"/>
      <c r="R371" s="57"/>
      <c r="S371" s="57"/>
      <c r="T371" s="41"/>
      <c r="U371" s="41"/>
    </row>
    <row r="372" spans="1:21" ht="12" customHeight="1">
      <c r="A372" s="116">
        <f t="shared" si="54"/>
        <v>676.0829753919536</v>
      </c>
      <c r="B372" s="117">
        <f t="shared" si="53"/>
        <v>4247.954617416981</v>
      </c>
      <c r="C372" s="49">
        <f t="shared" si="55"/>
        <v>34.05471685975236</v>
      </c>
      <c r="D372" s="118">
        <f t="shared" si="56"/>
        <v>-16.506198481354208</v>
      </c>
      <c r="E372" s="49">
        <f t="shared" si="57"/>
        <v>6.9026831842125524</v>
      </c>
      <c r="F372" s="49">
        <f t="shared" si="58"/>
        <v>158.84727374790887</v>
      </c>
      <c r="G372" s="118">
        <f t="shared" si="59"/>
        <v>40.95740004396491</v>
      </c>
      <c r="H372" s="118">
        <f t="shared" si="60"/>
        <v>142.34107526655467</v>
      </c>
      <c r="I372" s="118">
        <f t="shared" si="66"/>
        <v>31.70000000000018</v>
      </c>
      <c r="J372" s="54">
        <f t="shared" si="61"/>
        <v>10000000</v>
      </c>
      <c r="K372" s="54">
        <f t="shared" si="62"/>
        <v>10000000</v>
      </c>
      <c r="L372" s="49" t="e">
        <f t="shared" si="63"/>
        <v>#DIV/0!</v>
      </c>
      <c r="M372" s="57">
        <f t="shared" si="64"/>
        <v>147.84359709242335</v>
      </c>
      <c r="N372" s="41">
        <f t="shared" si="65"/>
        <v>-36631.49788113281</v>
      </c>
      <c r="O372" s="41"/>
      <c r="P372" s="41"/>
      <c r="Q372" s="41"/>
      <c r="R372" s="57"/>
      <c r="S372" s="57"/>
      <c r="T372" s="41"/>
      <c r="U372" s="41"/>
    </row>
    <row r="373" spans="1:21" ht="12" customHeight="1">
      <c r="A373" s="116">
        <f t="shared" si="54"/>
        <v>691.830970918908</v>
      </c>
      <c r="B373" s="117">
        <f t="shared" si="53"/>
        <v>4346.90219152947</v>
      </c>
      <c r="C373" s="49">
        <f t="shared" si="55"/>
        <v>34.493438598843255</v>
      </c>
      <c r="D373" s="118">
        <f t="shared" si="56"/>
        <v>-17.85604013902027</v>
      </c>
      <c r="E373" s="49">
        <f t="shared" si="57"/>
        <v>6.83811386907566</v>
      </c>
      <c r="F373" s="49">
        <f t="shared" si="58"/>
        <v>160.0559993275583</v>
      </c>
      <c r="G373" s="118">
        <f t="shared" si="59"/>
        <v>41.33155246791892</v>
      </c>
      <c r="H373" s="118">
        <f t="shared" si="60"/>
        <v>142.19995918853803</v>
      </c>
      <c r="I373" s="118">
        <f t="shared" si="66"/>
        <v>31.60000000000018</v>
      </c>
      <c r="J373" s="54">
        <f t="shared" si="61"/>
        <v>10000000</v>
      </c>
      <c r="K373" s="54">
        <f t="shared" si="62"/>
        <v>10000000</v>
      </c>
      <c r="L373" s="49" t="e">
        <f t="shared" si="63"/>
        <v>#DIV/0!</v>
      </c>
      <c r="M373" s="57">
        <f t="shared" si="64"/>
        <v>147.43640994224495</v>
      </c>
      <c r="N373" s="41">
        <f t="shared" si="65"/>
        <v>-36563.09923551003</v>
      </c>
      <c r="O373" s="41"/>
      <c r="P373" s="41"/>
      <c r="Q373" s="41"/>
      <c r="R373" s="57"/>
      <c r="S373" s="57"/>
      <c r="T373" s="41"/>
      <c r="U373" s="41"/>
    </row>
    <row r="374" spans="1:21" ht="12" customHeight="1">
      <c r="A374" s="116">
        <f t="shared" si="54"/>
        <v>707.9457843841091</v>
      </c>
      <c r="B374" s="117">
        <f t="shared" si="53"/>
        <v>4448.154550721962</v>
      </c>
      <c r="C374" s="49">
        <f t="shared" si="55"/>
        <v>34.972203645035705</v>
      </c>
      <c r="D374" s="118">
        <f t="shared" si="56"/>
        <v>-19.419709220526183</v>
      </c>
      <c r="E374" s="49">
        <f t="shared" si="57"/>
        <v>6.777696701662422</v>
      </c>
      <c r="F374" s="49">
        <f t="shared" si="58"/>
        <v>161.27279554108532</v>
      </c>
      <c r="G374" s="118">
        <f t="shared" si="59"/>
        <v>41.749900346698126</v>
      </c>
      <c r="H374" s="118">
        <f t="shared" si="60"/>
        <v>141.85308632055913</v>
      </c>
      <c r="I374" s="118">
        <f t="shared" si="66"/>
        <v>31.500000000000178</v>
      </c>
      <c r="J374" s="54">
        <f t="shared" si="61"/>
        <v>10000000</v>
      </c>
      <c r="K374" s="54">
        <f t="shared" si="62"/>
        <v>10000000</v>
      </c>
      <c r="L374" s="49" t="e">
        <f t="shared" si="63"/>
        <v>#DIV/0!</v>
      </c>
      <c r="M374" s="57">
        <f t="shared" si="64"/>
        <v>147.02905179953487</v>
      </c>
      <c r="N374" s="41">
        <f t="shared" si="65"/>
        <v>-36493.31453098695</v>
      </c>
      <c r="O374" s="41"/>
      <c r="P374" s="41"/>
      <c r="Q374" s="41"/>
      <c r="R374" s="57"/>
      <c r="S374" s="57"/>
      <c r="T374" s="41"/>
      <c r="U374" s="41"/>
    </row>
    <row r="375" spans="1:21" ht="12" customHeight="1">
      <c r="A375" s="116">
        <f t="shared" si="54"/>
        <v>724.435960074961</v>
      </c>
      <c r="B375" s="117">
        <f t="shared" si="53"/>
        <v>4551.765380335532</v>
      </c>
      <c r="C375" s="49">
        <f t="shared" si="55"/>
        <v>35.495699601763405</v>
      </c>
      <c r="D375" s="118">
        <f t="shared" si="56"/>
        <v>-21.249631652962474</v>
      </c>
      <c r="E375" s="49">
        <f t="shared" si="57"/>
        <v>6.7214895964762995</v>
      </c>
      <c r="F375" s="49">
        <f t="shared" si="58"/>
        <v>162.4970952352855</v>
      </c>
      <c r="G375" s="118">
        <f t="shared" si="59"/>
        <v>42.21718919823971</v>
      </c>
      <c r="H375" s="118">
        <f t="shared" si="60"/>
        <v>141.24746358232304</v>
      </c>
      <c r="I375" s="118">
        <f t="shared" si="66"/>
        <v>31.400000000000176</v>
      </c>
      <c r="J375" s="54">
        <f t="shared" si="61"/>
        <v>10000000</v>
      </c>
      <c r="K375" s="54">
        <f t="shared" si="62"/>
        <v>10000000</v>
      </c>
      <c r="L375" s="49" t="e">
        <f t="shared" si="63"/>
        <v>#DIV/0!</v>
      </c>
      <c r="M375" s="57">
        <f t="shared" si="64"/>
        <v>146.62151851001818</v>
      </c>
      <c r="N375" s="41">
        <f t="shared" si="65"/>
        <v>-36422.120272051325</v>
      </c>
      <c r="O375" s="41"/>
      <c r="P375" s="41"/>
      <c r="Q375" s="41"/>
      <c r="R375" s="57"/>
      <c r="S375" s="57"/>
      <c r="T375" s="41"/>
      <c r="U375" s="41"/>
    </row>
    <row r="376" spans="1:21" ht="12" customHeight="1">
      <c r="A376" s="116">
        <f t="shared" si="54"/>
        <v>741.3102413008874</v>
      </c>
      <c r="B376" s="117">
        <f t="shared" si="53"/>
        <v>4657.7896162034895</v>
      </c>
      <c r="C376" s="49">
        <f t="shared" si="55"/>
        <v>36.068938766771154</v>
      </c>
      <c r="D376" s="118">
        <f t="shared" si="56"/>
        <v>-23.415505941830347</v>
      </c>
      <c r="E376" s="49">
        <f t="shared" si="57"/>
        <v>6.669547126595097</v>
      </c>
      <c r="F376" s="49">
        <f t="shared" si="58"/>
        <v>163.72831062498534</v>
      </c>
      <c r="G376" s="118">
        <f t="shared" si="59"/>
        <v>42.73848589336625</v>
      </c>
      <c r="H376" s="118">
        <f t="shared" si="60"/>
        <v>140.31280468315498</v>
      </c>
      <c r="I376" s="118">
        <f t="shared" si="66"/>
        <v>31.300000000000175</v>
      </c>
      <c r="J376" s="54">
        <f t="shared" si="61"/>
        <v>10000000</v>
      </c>
      <c r="K376" s="54">
        <f t="shared" si="62"/>
        <v>10000000</v>
      </c>
      <c r="L376" s="49" t="e">
        <f t="shared" si="63"/>
        <v>#DIV/0!</v>
      </c>
      <c r="M376" s="57">
        <f t="shared" si="64"/>
        <v>146.21380581439982</v>
      </c>
      <c r="N376" s="41">
        <f t="shared" si="65"/>
        <v>-36349.49276689313</v>
      </c>
      <c r="O376" s="41"/>
      <c r="P376" s="41"/>
      <c r="Q376" s="41"/>
      <c r="R376" s="57"/>
      <c r="S376" s="57"/>
      <c r="T376" s="41"/>
      <c r="U376" s="41"/>
    </row>
    <row r="377" spans="1:21" ht="12" customHeight="1">
      <c r="A377" s="116">
        <f t="shared" si="54"/>
        <v>758.5775750291533</v>
      </c>
      <c r="B377" s="117">
        <f t="shared" si="53"/>
        <v>4766.283473779096</v>
      </c>
      <c r="C377" s="49">
        <f t="shared" si="55"/>
        <v>36.69690238063519</v>
      </c>
      <c r="D377" s="118">
        <f t="shared" si="56"/>
        <v>-26.011179841150586</v>
      </c>
      <c r="E377" s="49">
        <f t="shared" si="57"/>
        <v>6.62192031849337</v>
      </c>
      <c r="F377" s="49">
        <f t="shared" si="58"/>
        <v>164.96583432911368</v>
      </c>
      <c r="G377" s="118">
        <f t="shared" si="59"/>
        <v>43.31882269912856</v>
      </c>
      <c r="H377" s="118">
        <f t="shared" si="60"/>
        <v>138.9546544879631</v>
      </c>
      <c r="I377" s="118">
        <f t="shared" si="66"/>
        <v>31.200000000000173</v>
      </c>
      <c r="J377" s="54">
        <f t="shared" si="61"/>
        <v>10000000</v>
      </c>
      <c r="K377" s="54">
        <f t="shared" si="62"/>
        <v>10000000</v>
      </c>
      <c r="L377" s="49" t="e">
        <f t="shared" si="63"/>
        <v>#DIV/0!</v>
      </c>
      <c r="M377" s="57">
        <f t="shared" si="64"/>
        <v>145.80590934551685</v>
      </c>
      <c r="N377" s="41">
        <f t="shared" si="65"/>
        <v>-36275.40813540323</v>
      </c>
      <c r="O377" s="41"/>
      <c r="P377" s="41"/>
      <c r="Q377" s="41"/>
      <c r="R377" s="57"/>
      <c r="S377" s="57"/>
      <c r="T377" s="41"/>
      <c r="U377" s="41"/>
    </row>
    <row r="378" spans="1:21" ht="12" customHeight="1">
      <c r="A378" s="116">
        <f t="shared" si="54"/>
        <v>776.247116628661</v>
      </c>
      <c r="B378" s="117">
        <f t="shared" si="53"/>
        <v>4877.304477941721</v>
      </c>
      <c r="C378" s="49">
        <f t="shared" si="55"/>
        <v>37.38371613826563</v>
      </c>
      <c r="D378" s="118">
        <f t="shared" si="56"/>
        <v>-29.164342471795678</v>
      </c>
      <c r="E378" s="49">
        <f t="shared" si="57"/>
        <v>6.578656456313069</v>
      </c>
      <c r="F378" s="49">
        <f t="shared" si="58"/>
        <v>166.2090405139346</v>
      </c>
      <c r="G378" s="118">
        <f t="shared" si="59"/>
        <v>43.9623725945787</v>
      </c>
      <c r="H378" s="118">
        <f t="shared" si="60"/>
        <v>137.04469804213892</v>
      </c>
      <c r="I378" s="118">
        <f t="shared" si="66"/>
        <v>31.100000000000172</v>
      </c>
      <c r="J378" s="54">
        <f t="shared" si="61"/>
        <v>10000000</v>
      </c>
      <c r="K378" s="54">
        <f t="shared" si="62"/>
        <v>10000000</v>
      </c>
      <c r="L378" s="49" t="e">
        <f t="shared" si="63"/>
        <v>#DIV/0!</v>
      </c>
      <c r="M378" s="57">
        <f t="shared" si="64"/>
        <v>145.39782462540413</v>
      </c>
      <c r="N378" s="41">
        <f t="shared" si="65"/>
        <v>-36199.84231771406</v>
      </c>
      <c r="O378" s="41"/>
      <c r="P378" s="41"/>
      <c r="Q378" s="41"/>
      <c r="R378" s="57"/>
      <c r="S378" s="57"/>
      <c r="T378" s="41"/>
      <c r="U378" s="41"/>
    </row>
    <row r="379" spans="1:21" ht="12" customHeight="1">
      <c r="A379" s="116">
        <f t="shared" si="54"/>
        <v>794.3282347242505</v>
      </c>
      <c r="B379" s="117">
        <f t="shared" si="53"/>
        <v>4990.911493497309</v>
      </c>
      <c r="C379" s="49">
        <f t="shared" si="55"/>
        <v>38.130877901722</v>
      </c>
      <c r="D379" s="118">
        <f t="shared" si="56"/>
        <v>-33.0495822741149</v>
      </c>
      <c r="E379" s="49">
        <f t="shared" si="57"/>
        <v>6.53979889709357</v>
      </c>
      <c r="F379" s="49">
        <f t="shared" si="58"/>
        <v>167.45728613920835</v>
      </c>
      <c r="G379" s="118">
        <f t="shared" si="59"/>
        <v>44.67067679881557</v>
      </c>
      <c r="H379" s="118">
        <f t="shared" si="60"/>
        <v>134.40770386509345</v>
      </c>
      <c r="I379" s="118">
        <f t="shared" si="66"/>
        <v>31.00000000000017</v>
      </c>
      <c r="J379" s="54">
        <f t="shared" si="61"/>
        <v>10000000</v>
      </c>
      <c r="K379" s="54">
        <f t="shared" si="62"/>
        <v>10000000</v>
      </c>
      <c r="L379" s="49" t="e">
        <f t="shared" si="63"/>
        <v>#DIV/0!</v>
      </c>
      <c r="M379" s="57">
        <f t="shared" si="64"/>
        <v>144.9895470622709</v>
      </c>
      <c r="N379" s="41">
        <f t="shared" si="65"/>
        <v>-36122.771083299136</v>
      </c>
      <c r="O379" s="41"/>
      <c r="P379" s="41"/>
      <c r="Q379" s="41"/>
      <c r="R379" s="57"/>
      <c r="S379" s="57"/>
      <c r="T379" s="41"/>
      <c r="U379" s="41"/>
    </row>
    <row r="380" spans="1:21" ht="12" customHeight="1">
      <c r="A380" s="116">
        <f t="shared" si="54"/>
        <v>812.8305161640678</v>
      </c>
      <c r="B380" s="117">
        <f aca="true" t="shared" si="67" ref="B380:B389">2*PI()*f</f>
        <v>5107.16475638927</v>
      </c>
      <c r="C380" s="49">
        <f t="shared" si="55"/>
        <v>38.933625161234886</v>
      </c>
      <c r="D380" s="118">
        <f t="shared" si="56"/>
        <v>-37.903901581952724</v>
      </c>
      <c r="E380" s="49">
        <f t="shared" si="57"/>
        <v>6.505386898425783</v>
      </c>
      <c r="F380" s="49">
        <f t="shared" si="58"/>
        <v>168.70991230199172</v>
      </c>
      <c r="G380" s="118">
        <f t="shared" si="59"/>
        <v>45.43901205966067</v>
      </c>
      <c r="H380" s="118">
        <f t="shared" si="60"/>
        <v>130.806010720039</v>
      </c>
      <c r="I380" s="118">
        <f t="shared" si="66"/>
        <v>30.90000000000017</v>
      </c>
      <c r="J380" s="54">
        <f t="shared" si="61"/>
        <v>10000000</v>
      </c>
      <c r="K380" s="54">
        <f t="shared" si="62"/>
        <v>10000000</v>
      </c>
      <c r="L380" s="49" t="e">
        <f t="shared" si="63"/>
        <v>#DIV/0!</v>
      </c>
      <c r="M380" s="57">
        <f t="shared" si="64"/>
        <v>144.58107194738525</v>
      </c>
      <c r="N380" s="41">
        <f t="shared" si="65"/>
        <v>-36044.17004064841</v>
      </c>
      <c r="O380" s="41"/>
      <c r="P380" s="41"/>
      <c r="Q380" s="41"/>
      <c r="R380" s="57"/>
      <c r="S380" s="57"/>
      <c r="T380" s="41"/>
      <c r="U380" s="41"/>
    </row>
    <row r="381" spans="1:21" ht="12" customHeight="1">
      <c r="A381" s="116">
        <f t="shared" si="54"/>
        <v>831.7637711026385</v>
      </c>
      <c r="B381" s="117">
        <f t="shared" si="67"/>
        <v>5226.125905636383</v>
      </c>
      <c r="C381" s="49">
        <f t="shared" si="55"/>
        <v>39.77387868096041</v>
      </c>
      <c r="D381" s="118">
        <f t="shared" si="56"/>
        <v>-44.03845066720435</v>
      </c>
      <c r="E381" s="49">
        <f t="shared" si="57"/>
        <v>6.475455459926728</v>
      </c>
      <c r="F381" s="49">
        <f t="shared" si="58"/>
        <v>169.96624567175357</v>
      </c>
      <c r="G381" s="118">
        <f t="shared" si="59"/>
        <v>46.249334140887136</v>
      </c>
      <c r="H381" s="118">
        <f t="shared" si="60"/>
        <v>125.92779500454921</v>
      </c>
      <c r="I381" s="118">
        <f t="shared" si="66"/>
        <v>30.800000000000168</v>
      </c>
      <c r="J381" s="54">
        <f t="shared" si="61"/>
        <v>10000000</v>
      </c>
      <c r="K381" s="54">
        <f t="shared" si="62"/>
        <v>10000000</v>
      </c>
      <c r="L381" s="49" t="e">
        <f t="shared" si="63"/>
        <v>#DIV/0!</v>
      </c>
      <c r="M381" s="57">
        <f t="shared" si="64"/>
        <v>144.17239445186286</v>
      </c>
      <c r="N381" s="41">
        <f t="shared" si="65"/>
        <v>-35964.014647534445</v>
      </c>
      <c r="O381" s="41"/>
      <c r="P381" s="41"/>
      <c r="Q381" s="41"/>
      <c r="R381" s="57"/>
      <c r="S381" s="57"/>
      <c r="T381" s="41"/>
      <c r="U381" s="41"/>
    </row>
    <row r="382" spans="1:21" ht="12" customHeight="1">
      <c r="A382" s="116">
        <f t="shared" si="54"/>
        <v>851.1380382023438</v>
      </c>
      <c r="B382" s="117">
        <f t="shared" si="67"/>
        <v>5347.858016014624</v>
      </c>
      <c r="C382" s="49">
        <f t="shared" si="55"/>
        <v>40.607829673554335</v>
      </c>
      <c r="D382" s="118">
        <f t="shared" si="56"/>
        <v>-51.82519720345323</v>
      </c>
      <c r="E382" s="49">
        <f t="shared" si="57"/>
        <v>6.450035179845559</v>
      </c>
      <c r="F382" s="49">
        <f t="shared" si="58"/>
        <v>171.2256000094906</v>
      </c>
      <c r="G382" s="118">
        <f t="shared" si="59"/>
        <v>47.05786485339989</v>
      </c>
      <c r="H382" s="118">
        <f t="shared" si="60"/>
        <v>119.40040280603736</v>
      </c>
      <c r="I382" s="118">
        <f t="shared" si="66"/>
        <v>30.700000000000166</v>
      </c>
      <c r="J382" s="54">
        <f t="shared" si="61"/>
        <v>10000000</v>
      </c>
      <c r="K382" s="54">
        <f t="shared" si="62"/>
        <v>10000000</v>
      </c>
      <c r="L382" s="49" t="e">
        <f t="shared" si="63"/>
        <v>#DIV/0!</v>
      </c>
      <c r="M382" s="57">
        <f t="shared" si="64"/>
        <v>143.76350962335653</v>
      </c>
      <c r="N382" s="41">
        <f t="shared" si="65"/>
        <v>-35882.28022188718</v>
      </c>
      <c r="O382" s="41"/>
      <c r="P382" s="41"/>
      <c r="Q382" s="41"/>
      <c r="R382" s="57"/>
      <c r="S382" s="57"/>
      <c r="T382" s="41"/>
      <c r="U382" s="41"/>
    </row>
    <row r="383" spans="1:21" ht="12" customHeight="1">
      <c r="A383" s="116">
        <f t="shared" si="54"/>
        <v>870.9635899560476</v>
      </c>
      <c r="B383" s="117">
        <f t="shared" si="67"/>
        <v>5472.425631500224</v>
      </c>
      <c r="C383" s="49">
        <f t="shared" si="55"/>
        <v>41.34870618226992</v>
      </c>
      <c r="D383" s="118">
        <f t="shared" si="56"/>
        <v>-61.606210036934215</v>
      </c>
      <c r="E383" s="49">
        <f t="shared" si="57"/>
        <v>6.429152128006301</v>
      </c>
      <c r="F383" s="49">
        <f t="shared" si="58"/>
        <v>172.48727776259406</v>
      </c>
      <c r="G383" s="118">
        <f t="shared" si="59"/>
        <v>47.77785831027622</v>
      </c>
      <c r="H383" s="118">
        <f t="shared" si="60"/>
        <v>110.88106772565985</v>
      </c>
      <c r="I383" s="118">
        <f t="shared" si="66"/>
        <v>30.600000000000165</v>
      </c>
      <c r="J383" s="54">
        <f t="shared" si="61"/>
        <v>10000000</v>
      </c>
      <c r="K383" s="54">
        <f t="shared" si="62"/>
        <v>10000000</v>
      </c>
      <c r="L383" s="49" t="e">
        <f t="shared" si="63"/>
        <v>#DIV/0!</v>
      </c>
      <c r="M383" s="57">
        <f t="shared" si="64"/>
        <v>143.354412382644</v>
      </c>
      <c r="N383" s="41">
        <f t="shared" si="65"/>
        <v>-35798.94195329213</v>
      </c>
      <c r="O383" s="41"/>
      <c r="P383" s="41"/>
      <c r="Q383" s="41"/>
      <c r="R383" s="57"/>
      <c r="S383" s="57"/>
      <c r="T383" s="41"/>
      <c r="U383" s="41"/>
    </row>
    <row r="384" spans="1:21" ht="12" customHeight="1">
      <c r="A384" s="116">
        <f t="shared" si="54"/>
        <v>891.2509381337121</v>
      </c>
      <c r="B384" s="117">
        <f t="shared" si="67"/>
        <v>5599.894799491763</v>
      </c>
      <c r="C384" s="49">
        <f t="shared" si="55"/>
        <v>41.85703213797241</v>
      </c>
      <c r="D384" s="118">
        <f t="shared" si="56"/>
        <v>-73.45011482563305</v>
      </c>
      <c r="E384" s="49">
        <f t="shared" si="57"/>
        <v>6.412827736171861</v>
      </c>
      <c r="F384" s="49">
        <f t="shared" si="58"/>
        <v>173.75057172636158</v>
      </c>
      <c r="G384" s="118">
        <f t="shared" si="59"/>
        <v>48.269859874144274</v>
      </c>
      <c r="H384" s="118">
        <f t="shared" si="60"/>
        <v>100.30045690072853</v>
      </c>
      <c r="I384" s="118">
        <f t="shared" si="66"/>
        <v>30.500000000000163</v>
      </c>
      <c r="J384" s="54">
        <f t="shared" si="61"/>
        <v>10000000</v>
      </c>
      <c r="K384" s="54">
        <f t="shared" si="62"/>
        <v>10000000</v>
      </c>
      <c r="L384" s="49" t="e">
        <f t="shared" si="63"/>
        <v>#DIV/0!</v>
      </c>
      <c r="M384" s="57">
        <f t="shared" si="64"/>
        <v>142.94509752010902</v>
      </c>
      <c r="N384" s="41">
        <f t="shared" si="65"/>
        <v>-35713.9749151281</v>
      </c>
      <c r="O384" s="41"/>
      <c r="P384" s="41"/>
      <c r="Q384" s="41"/>
      <c r="R384" s="57"/>
      <c r="S384" s="57"/>
      <c r="T384" s="41"/>
      <c r="U384" s="41"/>
    </row>
    <row r="385" spans="1:21" ht="12" customHeight="1">
      <c r="A385" s="116">
        <f t="shared" si="54"/>
        <v>912.0108393558761</v>
      </c>
      <c r="B385" s="117">
        <f t="shared" si="67"/>
        <v>5730.3331058293625</v>
      </c>
      <c r="C385" s="49">
        <f t="shared" si="55"/>
        <v>41.97186754115177</v>
      </c>
      <c r="D385" s="118">
        <f t="shared" si="56"/>
        <v>-86.79457336660123</v>
      </c>
      <c r="E385" s="49">
        <f t="shared" si="57"/>
        <v>6.401078706777045</v>
      </c>
      <c r="F385" s="49">
        <f t="shared" si="58"/>
        <v>175.01476676227907</v>
      </c>
      <c r="G385" s="118">
        <f t="shared" si="59"/>
        <v>48.37294624792881</v>
      </c>
      <c r="H385" s="118">
        <f t="shared" si="60"/>
        <v>88.22019339567784</v>
      </c>
      <c r="I385" s="118">
        <f t="shared" si="66"/>
        <v>30.400000000000162</v>
      </c>
      <c r="J385" s="54">
        <f t="shared" si="61"/>
        <v>10000000</v>
      </c>
      <c r="K385" s="54">
        <f t="shared" si="62"/>
        <v>10000000</v>
      </c>
      <c r="L385" s="49" t="e">
        <f t="shared" si="63"/>
        <v>#DIV/0!</v>
      </c>
      <c r="M385" s="57">
        <f t="shared" si="64"/>
        <v>142.5355596921119</v>
      </c>
      <c r="N385" s="41">
        <f t="shared" si="65"/>
        <v>-35627.35407736035</v>
      </c>
      <c r="O385" s="41"/>
      <c r="P385" s="41"/>
      <c r="Q385" s="41"/>
      <c r="R385" s="57"/>
      <c r="S385" s="57"/>
      <c r="T385" s="41"/>
      <c r="U385" s="41"/>
    </row>
    <row r="386" spans="1:21" ht="12" customHeight="1">
      <c r="A386" s="116">
        <f t="shared" si="54"/>
        <v>933.2543007969562</v>
      </c>
      <c r="B386" s="117">
        <f t="shared" si="67"/>
        <v>5863.809710629593</v>
      </c>
      <c r="C386" s="49">
        <f t="shared" si="55"/>
        <v>41.6018068568539</v>
      </c>
      <c r="D386" s="118">
        <f t="shared" si="56"/>
        <v>-100.36607473299632</v>
      </c>
      <c r="E386" s="49">
        <f t="shared" si="57"/>
        <v>6.393916940824246</v>
      </c>
      <c r="F386" s="49">
        <f t="shared" si="58"/>
        <v>176.27914156253328</v>
      </c>
      <c r="G386" s="118">
        <f t="shared" si="59"/>
        <v>47.995723797678146</v>
      </c>
      <c r="H386" s="118">
        <f t="shared" si="60"/>
        <v>75.91306682953696</v>
      </c>
      <c r="I386" s="118">
        <f t="shared" si="66"/>
        <v>30.30000000000016</v>
      </c>
      <c r="J386" s="54">
        <f t="shared" si="61"/>
        <v>10000000</v>
      </c>
      <c r="K386" s="54">
        <f t="shared" si="62"/>
        <v>10000000</v>
      </c>
      <c r="L386" s="49" t="e">
        <f t="shared" si="63"/>
        <v>#DIV/0!</v>
      </c>
      <c r="M386" s="57">
        <f t="shared" si="64"/>
        <v>142.1257934172476</v>
      </c>
      <c r="N386" s="41">
        <f t="shared" si="65"/>
        <v>-35539.05432000356</v>
      </c>
      <c r="O386" s="41"/>
      <c r="P386" s="41"/>
      <c r="Q386" s="41"/>
      <c r="R386" s="57"/>
      <c r="S386" s="57"/>
      <c r="T386" s="41"/>
      <c r="U386" s="41"/>
    </row>
    <row r="387" spans="1:21" ht="12" customHeight="1">
      <c r="A387" s="116">
        <f t="shared" si="54"/>
        <v>954.9925860214007</v>
      </c>
      <c r="B387" s="117">
        <f t="shared" si="67"/>
        <v>6000.395384955102</v>
      </c>
      <c r="C387" s="49">
        <f t="shared" si="55"/>
        <v>40.79793950044745</v>
      </c>
      <c r="D387" s="118">
        <f t="shared" si="56"/>
        <v>-112.76387958808382</v>
      </c>
      <c r="E387" s="49">
        <f t="shared" si="57"/>
        <v>6.39134948557578</v>
      </c>
      <c r="F387" s="49">
        <f t="shared" si="58"/>
        <v>177.54297044967126</v>
      </c>
      <c r="G387" s="118">
        <f t="shared" si="59"/>
        <v>47.18928898602323</v>
      </c>
      <c r="H387" s="118">
        <f t="shared" si="60"/>
        <v>64.77909086158743</v>
      </c>
      <c r="I387" s="118">
        <f t="shared" si="66"/>
        <v>30.20000000000016</v>
      </c>
      <c r="J387" s="54">
        <f t="shared" si="61"/>
        <v>10000000</v>
      </c>
      <c r="K387" s="54">
        <f t="shared" si="62"/>
        <v>10000000</v>
      </c>
      <c r="L387" s="49" t="e">
        <f t="shared" si="63"/>
        <v>#DIV/0!</v>
      </c>
      <c r="M387" s="57">
        <f t="shared" si="64"/>
        <v>141.71579307248413</v>
      </c>
      <c r="N387" s="41">
        <f t="shared" si="65"/>
        <v>-35449.05044727009</v>
      </c>
      <c r="O387" s="41"/>
      <c r="P387" s="41"/>
      <c r="Q387" s="41"/>
      <c r="R387" s="57"/>
      <c r="S387" s="57"/>
      <c r="T387" s="41"/>
      <c r="U387" s="41"/>
    </row>
    <row r="388" spans="1:21" ht="12" customHeight="1">
      <c r="A388" s="116">
        <f t="shared" si="54"/>
        <v>977.2372209557752</v>
      </c>
      <c r="B388" s="117">
        <f t="shared" si="67"/>
        <v>6140.162548338338</v>
      </c>
      <c r="C388" s="49">
        <f t="shared" si="55"/>
        <v>39.71134619280415</v>
      </c>
      <c r="D388" s="118">
        <f t="shared" si="56"/>
        <v>-123.188050135741</v>
      </c>
      <c r="E388" s="49">
        <f t="shared" si="57"/>
        <v>6.393378502500788</v>
      </c>
      <c r="F388" s="49">
        <f t="shared" si="58"/>
        <v>178.80552519989766</v>
      </c>
      <c r="G388" s="118">
        <f t="shared" si="59"/>
        <v>46.10472469530494</v>
      </c>
      <c r="H388" s="118">
        <f t="shared" si="60"/>
        <v>55.617475064156665</v>
      </c>
      <c r="I388" s="118">
        <f t="shared" si="66"/>
        <v>30.100000000000158</v>
      </c>
      <c r="J388" s="54">
        <f t="shared" si="61"/>
        <v>10000000</v>
      </c>
      <c r="K388" s="54">
        <f t="shared" si="62"/>
        <v>10000000</v>
      </c>
      <c r="L388" s="49" t="e">
        <f t="shared" si="63"/>
        <v>#DIV/0!</v>
      </c>
      <c r="M388" s="57">
        <f t="shared" si="64"/>
        <v>141.30555288917958</v>
      </c>
      <c r="N388" s="41">
        <f t="shared" si="65"/>
        <v>-35357.31720241727</v>
      </c>
      <c r="O388" s="41"/>
      <c r="P388" s="41"/>
      <c r="Q388" s="41"/>
      <c r="R388" s="57"/>
      <c r="S388" s="57"/>
      <c r="T388" s="41"/>
      <c r="U388" s="41"/>
    </row>
    <row r="389" spans="1:21" ht="12" customHeight="1">
      <c r="A389" s="116">
        <f t="shared" si="54"/>
        <v>999.9999999999642</v>
      </c>
      <c r="B389" s="117">
        <f t="shared" si="67"/>
        <v>6283.185307179361</v>
      </c>
      <c r="C389" s="49">
        <f t="shared" si="55"/>
        <v>38.49436220395359</v>
      </c>
      <c r="D389" s="118">
        <f t="shared" si="56"/>
        <v>-131.5506855626208</v>
      </c>
      <c r="E389" s="49">
        <f t="shared" si="57"/>
        <v>6.4000012557561545</v>
      </c>
      <c r="F389" s="49">
        <f t="shared" si="58"/>
        <v>180.0660768782192</v>
      </c>
      <c r="G389" s="118">
        <f t="shared" si="59"/>
        <v>44.894363459709744</v>
      </c>
      <c r="H389" s="118">
        <f t="shared" si="60"/>
        <v>48.51539131559841</v>
      </c>
      <c r="I389" s="118">
        <f t="shared" si="66"/>
        <v>30.000000000000156</v>
      </c>
      <c r="J389" s="54">
        <f t="shared" si="61"/>
        <v>10000000</v>
      </c>
      <c r="K389" s="54">
        <f t="shared" si="62"/>
        <v>10000000</v>
      </c>
      <c r="L389" s="49" t="e">
        <f t="shared" si="63"/>
        <v>#DIV/0!</v>
      </c>
      <c r="M389" s="57">
        <f t="shared" si="64"/>
        <v>140.89506694897153</v>
      </c>
      <c r="N389" s="41">
        <f t="shared" si="65"/>
        <v>-35263.829283307474</v>
      </c>
      <c r="O389" s="41"/>
      <c r="P389" s="41"/>
      <c r="Q389" s="41"/>
      <c r="R389" s="57"/>
      <c r="S389" s="57"/>
      <c r="T389" s="41"/>
      <c r="U389" s="41"/>
    </row>
    <row r="390" spans="1:21" ht="12" customHeight="1">
      <c r="A390" s="116">
        <f t="shared" si="54"/>
        <v>1023.2929922807181</v>
      </c>
      <c r="B390" s="117">
        <f t="shared" si="12"/>
        <v>6429.539494038041</v>
      </c>
      <c r="C390" s="49">
        <f t="shared" si="55"/>
        <v>37.24990988948033</v>
      </c>
      <c r="D390" s="118">
        <f t="shared" si="56"/>
        <v>-138.14448840375894</v>
      </c>
      <c r="E390" s="49">
        <f t="shared" si="57"/>
        <v>6.411210121296596</v>
      </c>
      <c r="F390" s="49">
        <f t="shared" si="58"/>
        <v>181.32389767349758</v>
      </c>
      <c r="G390" s="118">
        <f t="shared" si="59"/>
        <v>43.661120010776926</v>
      </c>
      <c r="H390" s="118">
        <f t="shared" si="60"/>
        <v>43.17940926973864</v>
      </c>
      <c r="I390" s="118">
        <f t="shared" si="66"/>
        <v>29.900000000000155</v>
      </c>
      <c r="J390" s="54">
        <f t="shared" si="61"/>
        <v>10000000</v>
      </c>
      <c r="K390" s="54">
        <f t="shared" si="62"/>
        <v>10000000</v>
      </c>
      <c r="L390" s="49" t="e">
        <f t="shared" si="63"/>
        <v>#DIV/0!</v>
      </c>
      <c r="M390" s="57">
        <f t="shared" si="64"/>
        <v>140.48432917953517</v>
      </c>
      <c r="N390" s="41">
        <f t="shared" si="65"/>
        <v>-35168.56135869472</v>
      </c>
      <c r="O390" s="41"/>
      <c r="P390" s="41"/>
      <c r="Q390" s="41"/>
      <c r="R390" s="57"/>
      <c r="S390" s="57"/>
      <c r="T390" s="41"/>
      <c r="U390" s="41"/>
    </row>
    <row r="391" spans="1:21" ht="12" customHeight="1">
      <c r="A391" s="116">
        <f t="shared" si="54"/>
        <v>1047.128548050862</v>
      </c>
      <c r="B391" s="117">
        <f t="shared" si="12"/>
        <v>6579.30270784147</v>
      </c>
      <c r="C391" s="49">
        <f t="shared" si="55"/>
        <v>36.03303650622696</v>
      </c>
      <c r="D391" s="118">
        <f t="shared" si="56"/>
        <v>-143.34756687321993</v>
      </c>
      <c r="E391" s="49">
        <f t="shared" si="57"/>
        <v>6.426992616522376</v>
      </c>
      <c r="F391" s="49">
        <f t="shared" si="58"/>
        <v>182.57826272146934</v>
      </c>
      <c r="G391" s="118">
        <f t="shared" si="59"/>
        <v>42.46002912274934</v>
      </c>
      <c r="H391" s="118">
        <f t="shared" si="60"/>
        <v>39.23069584824941</v>
      </c>
      <c r="I391" s="118">
        <f t="shared" si="66"/>
        <v>29.800000000000153</v>
      </c>
      <c r="J391" s="54">
        <f t="shared" si="61"/>
        <v>10000000</v>
      </c>
      <c r="K391" s="54">
        <f t="shared" si="62"/>
        <v>10000000</v>
      </c>
      <c r="L391" s="49" t="e">
        <f t="shared" si="63"/>
        <v>#DIV/0!</v>
      </c>
      <c r="M391" s="57">
        <f t="shared" si="64"/>
        <v>140.0733333502045</v>
      </c>
      <c r="N391" s="41">
        <f t="shared" si="65"/>
        <v>-35071.488085249</v>
      </c>
      <c r="O391" s="41"/>
      <c r="P391" s="41"/>
      <c r="Q391" s="41"/>
      <c r="R391" s="57"/>
      <c r="S391" s="57"/>
      <c r="T391" s="41"/>
      <c r="U391" s="41"/>
    </row>
    <row r="392" spans="1:21" ht="12" customHeight="1">
      <c r="A392" s="116">
        <f t="shared" si="54"/>
        <v>1071.5193052375687</v>
      </c>
      <c r="B392" s="117">
        <f t="shared" si="12"/>
        <v>6732.55435502797</v>
      </c>
      <c r="C392" s="49">
        <f t="shared" si="55"/>
        <v>34.86808784130457</v>
      </c>
      <c r="D392" s="118">
        <f t="shared" si="56"/>
        <v>-147.49327748763096</v>
      </c>
      <c r="E392" s="49">
        <f t="shared" si="57"/>
        <v>6.447331450189791</v>
      </c>
      <c r="F392" s="49">
        <f t="shared" si="58"/>
        <v>183.82845190393286</v>
      </c>
      <c r="G392" s="118">
        <f t="shared" si="59"/>
        <v>41.315419291494365</v>
      </c>
      <c r="H392" s="118">
        <f t="shared" si="60"/>
        <v>36.335174416301896</v>
      </c>
      <c r="I392" s="118">
        <f t="shared" si="66"/>
        <v>29.700000000000152</v>
      </c>
      <c r="J392" s="54">
        <f t="shared" si="61"/>
        <v>10000000</v>
      </c>
      <c r="K392" s="54">
        <f t="shared" si="62"/>
        <v>10000000</v>
      </c>
      <c r="L392" s="49" t="e">
        <f t="shared" si="63"/>
        <v>#DIV/0!</v>
      </c>
      <c r="M392" s="57">
        <f t="shared" si="64"/>
        <v>139.66207306745224</v>
      </c>
      <c r="N392" s="41">
        <f t="shared" si="65"/>
        <v>-34972.58412533136</v>
      </c>
      <c r="O392" s="41"/>
      <c r="P392" s="41"/>
      <c r="Q392" s="41"/>
      <c r="R392" s="57"/>
      <c r="S392" s="57"/>
      <c r="T392" s="41"/>
      <c r="U392" s="41"/>
    </row>
    <row r="393" spans="1:21" ht="12" customHeight="1">
      <c r="A393" s="116">
        <f t="shared" si="54"/>
        <v>1096.478196143147</v>
      </c>
      <c r="B393" s="117">
        <f t="shared" si="12"/>
        <v>6889.375691649398</v>
      </c>
      <c r="C393" s="49">
        <f t="shared" si="55"/>
        <v>33.762938680874306</v>
      </c>
      <c r="D393" s="118">
        <f t="shared" si="56"/>
        <v>-150.84058282785924</v>
      </c>
      <c r="E393" s="49">
        <f t="shared" si="57"/>
        <v>6.472204592127793</v>
      </c>
      <c r="F393" s="49">
        <f t="shared" si="58"/>
        <v>185.07375161258128</v>
      </c>
      <c r="G393" s="118">
        <f t="shared" si="59"/>
        <v>40.2351432730021</v>
      </c>
      <c r="H393" s="118">
        <f t="shared" si="60"/>
        <v>34.23316878472204</v>
      </c>
      <c r="I393" s="118">
        <f t="shared" si="66"/>
        <v>29.60000000000015</v>
      </c>
      <c r="J393" s="54">
        <f t="shared" si="61"/>
        <v>10000000</v>
      </c>
      <c r="K393" s="54">
        <f t="shared" si="62"/>
        <v>10000000</v>
      </c>
      <c r="L393" s="49" t="e">
        <f t="shared" si="63"/>
        <v>#DIV/0!</v>
      </c>
      <c r="M393" s="57">
        <f t="shared" si="64"/>
        <v>139.2505417702222</v>
      </c>
      <c r="N393" s="41">
        <f t="shared" si="65"/>
        <v>-34871.82416552957</v>
      </c>
      <c r="O393" s="41"/>
      <c r="P393" s="41"/>
      <c r="Q393" s="41"/>
      <c r="R393" s="57"/>
      <c r="S393" s="57"/>
      <c r="T393" s="41"/>
      <c r="U393" s="41"/>
    </row>
    <row r="394" spans="1:21" ht="12" customHeight="1">
      <c r="A394" s="116">
        <f t="shared" si="54"/>
        <v>1122.018454301925</v>
      </c>
      <c r="B394" s="117">
        <f t="shared" si="12"/>
        <v>7049.849866454205</v>
      </c>
      <c r="C394" s="49">
        <f t="shared" si="55"/>
        <v>32.71749955484728</v>
      </c>
      <c r="D394" s="118">
        <f t="shared" si="56"/>
        <v>-153.5814805562522</v>
      </c>
      <c r="E394" s="49">
        <f t="shared" si="57"/>
        <v>6.501585362133984</v>
      </c>
      <c r="F394" s="49">
        <f t="shared" si="58"/>
        <v>186.31345646637732</v>
      </c>
      <c r="G394" s="118">
        <f t="shared" si="59"/>
        <v>39.21908491698126</v>
      </c>
      <c r="H394" s="118">
        <f t="shared" si="60"/>
        <v>32.73197591012513</v>
      </c>
      <c r="I394" s="118">
        <f t="shared" si="66"/>
        <v>29.50000000000015</v>
      </c>
      <c r="J394" s="54">
        <f t="shared" si="61"/>
        <v>10000000</v>
      </c>
      <c r="K394" s="54">
        <f t="shared" si="62"/>
        <v>10000000</v>
      </c>
      <c r="L394" s="49" t="e">
        <f t="shared" si="63"/>
        <v>#DIV/0!</v>
      </c>
      <c r="M394" s="57">
        <f t="shared" si="64"/>
        <v>138.8387327251095</v>
      </c>
      <c r="N394" s="41">
        <f t="shared" si="65"/>
        <v>-34769.18293596485</v>
      </c>
      <c r="O394" s="41"/>
      <c r="P394" s="41"/>
      <c r="Q394" s="41"/>
      <c r="R394" s="57"/>
      <c r="S394" s="57"/>
      <c r="T394" s="41"/>
      <c r="U394" s="41"/>
    </row>
    <row r="395" spans="1:21" ht="12" customHeight="1">
      <c r="A395" s="116">
        <f t="shared" si="54"/>
        <v>1148.1536214968442</v>
      </c>
      <c r="B395" s="117">
        <f t="shared" si="12"/>
        <v>7214.061964974003</v>
      </c>
      <c r="C395" s="49">
        <f t="shared" si="55"/>
        <v>31.72819773397087</v>
      </c>
      <c r="D395" s="118">
        <f t="shared" si="56"/>
        <v>-155.85645650439787</v>
      </c>
      <c r="E395" s="49">
        <f t="shared" si="57"/>
        <v>6.535442537254007</v>
      </c>
      <c r="F395" s="49">
        <f t="shared" si="58"/>
        <v>187.5468709719084</v>
      </c>
      <c r="G395" s="118">
        <f t="shared" si="59"/>
        <v>38.26364027122488</v>
      </c>
      <c r="H395" s="118">
        <f t="shared" si="60"/>
        <v>31.69041446751052</v>
      </c>
      <c r="I395" s="118">
        <f t="shared" si="66"/>
        <v>29.400000000000148</v>
      </c>
      <c r="J395" s="54">
        <f t="shared" si="61"/>
        <v>10000000</v>
      </c>
      <c r="K395" s="54">
        <f t="shared" si="62"/>
        <v>10000000</v>
      </c>
      <c r="L395" s="49" t="e">
        <f t="shared" si="63"/>
        <v>#DIV/0!</v>
      </c>
      <c r="M395" s="57">
        <f t="shared" si="64"/>
        <v>138.4266390213819</v>
      </c>
      <c r="N395" s="41">
        <f t="shared" si="65"/>
        <v>-34664.63523037833</v>
      </c>
      <c r="O395" s="41"/>
      <c r="P395" s="41"/>
      <c r="Q395" s="41"/>
      <c r="R395" s="57"/>
      <c r="S395" s="57"/>
      <c r="T395" s="41"/>
      <c r="U395" s="41"/>
    </row>
    <row r="396" spans="1:21" ht="12" customHeight="1">
      <c r="A396" s="116">
        <f t="shared" si="54"/>
        <v>1174.8975549394895</v>
      </c>
      <c r="B396" s="117">
        <f t="shared" si="12"/>
        <v>7382.099054637021</v>
      </c>
      <c r="C396" s="49">
        <f t="shared" si="55"/>
        <v>30.790194999317325</v>
      </c>
      <c r="D396" s="118">
        <f t="shared" si="56"/>
        <v>-157.7685241490044</v>
      </c>
      <c r="E396" s="49">
        <f t="shared" si="57"/>
        <v>6.573740476502926</v>
      </c>
      <c r="F396" s="49">
        <f t="shared" si="58"/>
        <v>188.7733111168187</v>
      </c>
      <c r="G396" s="118">
        <f t="shared" si="59"/>
        <v>37.36393547582025</v>
      </c>
      <c r="H396" s="118">
        <f t="shared" si="60"/>
        <v>31.004786967814283</v>
      </c>
      <c r="I396" s="118">
        <f t="shared" si="66"/>
        <v>29.300000000000146</v>
      </c>
      <c r="J396" s="54">
        <f t="shared" si="61"/>
        <v>10000000</v>
      </c>
      <c r="K396" s="54">
        <f t="shared" si="62"/>
        <v>10000000</v>
      </c>
      <c r="L396" s="49" t="e">
        <f t="shared" si="63"/>
        <v>#DIV/0!</v>
      </c>
      <c r="M396" s="57">
        <f t="shared" si="64"/>
        <v>138.01425356583715</v>
      </c>
      <c r="N396" s="41">
        <f t="shared" si="65"/>
        <v>-34558.15592700495</v>
      </c>
      <c r="O396" s="41"/>
      <c r="P396" s="41"/>
      <c r="Q396" s="41"/>
      <c r="R396" s="57"/>
      <c r="S396" s="57"/>
      <c r="T396" s="41"/>
      <c r="U396" s="41"/>
    </row>
    <row r="397" spans="1:21" ht="12" customHeight="1">
      <c r="A397" s="116">
        <f t="shared" si="54"/>
        <v>1202.2644346173727</v>
      </c>
      <c r="B397" s="117">
        <f t="shared" si="12"/>
        <v>7554.050230932448</v>
      </c>
      <c r="C397" s="49">
        <f t="shared" si="55"/>
        <v>29.898435748741107</v>
      </c>
      <c r="D397" s="118">
        <f t="shared" si="56"/>
        <v>-159.39391663722824</v>
      </c>
      <c r="E397" s="49">
        <f t="shared" si="57"/>
        <v>6.6164392619429515</v>
      </c>
      <c r="F397" s="49">
        <f t="shared" si="58"/>
        <v>189.99210588718054</v>
      </c>
      <c r="G397" s="118">
        <f t="shared" si="59"/>
        <v>36.51487501068406</v>
      </c>
      <c r="H397" s="118">
        <f t="shared" si="60"/>
        <v>30.5981892499523</v>
      </c>
      <c r="I397" s="118">
        <f t="shared" si="66"/>
        <v>29.200000000000145</v>
      </c>
      <c r="J397" s="54">
        <f t="shared" si="61"/>
        <v>10000000</v>
      </c>
      <c r="K397" s="54">
        <f t="shared" si="62"/>
        <v>10000000</v>
      </c>
      <c r="L397" s="49" t="e">
        <f t="shared" si="63"/>
        <v>#DIV/0!</v>
      </c>
      <c r="M397" s="57">
        <f t="shared" si="64"/>
        <v>137.60156907748862</v>
      </c>
      <c r="N397" s="41">
        <f t="shared" si="65"/>
        <v>-34449.72001024186</v>
      </c>
      <c r="O397" s="41"/>
      <c r="P397" s="41"/>
      <c r="Q397" s="41"/>
      <c r="R397" s="57"/>
      <c r="S397" s="57"/>
      <c r="T397" s="41"/>
      <c r="U397" s="41"/>
    </row>
    <row r="398" spans="1:21" ht="12" customHeight="1">
      <c r="A398" s="116">
        <f t="shared" si="54"/>
        <v>1230.2687708123408</v>
      </c>
      <c r="B398" s="117">
        <f t="shared" si="12"/>
        <v>7730.006664649989</v>
      </c>
      <c r="C398" s="49">
        <f t="shared" si="55"/>
        <v>29.04811239916663</v>
      </c>
      <c r="D398" s="118">
        <f t="shared" si="56"/>
        <v>-160.78974317818893</v>
      </c>
      <c r="E398" s="49">
        <f t="shared" si="57"/>
        <v>6.663494854914974</v>
      </c>
      <c r="F398" s="49">
        <f t="shared" si="58"/>
        <v>191.2025987005221</v>
      </c>
      <c r="G398" s="118">
        <f t="shared" si="59"/>
        <v>35.711607254081606</v>
      </c>
      <c r="H398" s="118">
        <f t="shared" si="60"/>
        <v>30.41285552233316</v>
      </c>
      <c r="I398" s="118">
        <f t="shared" si="66"/>
        <v>29.100000000000144</v>
      </c>
      <c r="J398" s="54">
        <f t="shared" si="61"/>
        <v>10000000</v>
      </c>
      <c r="K398" s="54">
        <f t="shared" si="62"/>
        <v>10000000</v>
      </c>
      <c r="L398" s="49" t="e">
        <f t="shared" si="63"/>
        <v>#DIV/0!</v>
      </c>
      <c r="M398" s="57">
        <f t="shared" si="64"/>
        <v>137.1885780820744</v>
      </c>
      <c r="N398" s="41">
        <f t="shared" si="65"/>
        <v>-34339.30259311608</v>
      </c>
      <c r="O398" s="41"/>
      <c r="P398" s="41"/>
      <c r="Q398" s="41"/>
      <c r="R398" s="57"/>
      <c r="S398" s="57"/>
      <c r="T398" s="41"/>
      <c r="U398" s="41"/>
    </row>
    <row r="399" spans="1:21" ht="12" customHeight="1">
      <c r="A399" s="116">
        <f t="shared" si="54"/>
        <v>1258.9254117941264</v>
      </c>
      <c r="B399" s="117">
        <f t="shared" si="12"/>
        <v>7910.061650219865</v>
      </c>
      <c r="C399" s="49">
        <f t="shared" si="55"/>
        <v>28.234846772361657</v>
      </c>
      <c r="D399" s="118">
        <f t="shared" si="56"/>
        <v>-161.99935820443795</v>
      </c>
      <c r="E399" s="49">
        <f t="shared" si="57"/>
        <v>6.7148592661116355</v>
      </c>
      <c r="F399" s="49">
        <f t="shared" si="58"/>
        <v>192.40414874715756</v>
      </c>
      <c r="G399" s="118">
        <f t="shared" si="59"/>
        <v>34.949706038473295</v>
      </c>
      <c r="H399" s="118">
        <f t="shared" si="60"/>
        <v>30.40479054271961</v>
      </c>
      <c r="I399" s="118">
        <f t="shared" si="66"/>
        <v>29.000000000000142</v>
      </c>
      <c r="J399" s="54">
        <f t="shared" si="61"/>
        <v>10000000</v>
      </c>
      <c r="K399" s="54">
        <f t="shared" si="62"/>
        <v>10000000</v>
      </c>
      <c r="L399" s="49" t="e">
        <f t="shared" si="63"/>
        <v>#DIV/0!</v>
      </c>
      <c r="M399" s="57">
        <f t="shared" si="64"/>
        <v>136.77527290638147</v>
      </c>
      <c r="N399" s="41">
        <f t="shared" si="65"/>
        <v>-34226.87894055614</v>
      </c>
      <c r="O399" s="41"/>
      <c r="P399" s="41"/>
      <c r="Q399" s="41"/>
      <c r="R399" s="57"/>
      <c r="S399" s="57"/>
      <c r="T399" s="41"/>
      <c r="U399" s="41"/>
    </row>
    <row r="400" spans="1:21" ht="12" customHeight="1">
      <c r="A400" s="116">
        <f t="shared" si="54"/>
        <v>1288.2495516930928</v>
      </c>
      <c r="B400" s="117">
        <f t="shared" si="12"/>
        <v>8094.31065517873</v>
      </c>
      <c r="C400" s="49">
        <f t="shared" si="55"/>
        <v>27.454736452521345</v>
      </c>
      <c r="D400" s="118">
        <f t="shared" si="56"/>
        <v>-163.05611496935302</v>
      </c>
      <c r="E400" s="49">
        <f t="shared" si="57"/>
        <v>6.77048073809514</v>
      </c>
      <c r="F400" s="49">
        <f t="shared" si="58"/>
        <v>193.59613223345934</v>
      </c>
      <c r="G400" s="118">
        <f t="shared" si="59"/>
        <v>34.22521719061648</v>
      </c>
      <c r="H400" s="118">
        <f t="shared" si="60"/>
        <v>30.540017264106325</v>
      </c>
      <c r="I400" s="118">
        <f t="shared" si="66"/>
        <v>28.90000000000014</v>
      </c>
      <c r="J400" s="54">
        <f t="shared" si="61"/>
        <v>10000000</v>
      </c>
      <c r="K400" s="54">
        <f t="shared" si="62"/>
        <v>10000000</v>
      </c>
      <c r="L400" s="49" t="e">
        <f t="shared" si="63"/>
        <v>#DIV/0!</v>
      </c>
      <c r="M400" s="57">
        <f t="shared" si="64"/>
        <v>136.3616456723783</v>
      </c>
      <c r="N400" s="41">
        <f t="shared" si="65"/>
        <v>-34112.42449346907</v>
      </c>
      <c r="O400" s="41"/>
      <c r="P400" s="41"/>
      <c r="Q400" s="41"/>
      <c r="R400" s="57"/>
      <c r="S400" s="57"/>
      <c r="T400" s="41"/>
      <c r="U400" s="41"/>
    </row>
    <row r="401" spans="1:21" ht="12" customHeight="1">
      <c r="A401" s="116">
        <f t="shared" si="54"/>
        <v>1318.2567385563643</v>
      </c>
      <c r="B401" s="117">
        <f t="shared" si="12"/>
        <v>8282.85137078783</v>
      </c>
      <c r="C401" s="49">
        <f t="shared" si="55"/>
        <v>26.704339807934346</v>
      </c>
      <c r="D401" s="118">
        <f t="shared" si="56"/>
        <v>-163.98600396297869</v>
      </c>
      <c r="E401" s="49">
        <f t="shared" si="57"/>
        <v>6.830303938795446</v>
      </c>
      <c r="F401" s="49">
        <f t="shared" si="58"/>
        <v>194.77794352173862</v>
      </c>
      <c r="G401" s="118">
        <f t="shared" si="59"/>
        <v>33.53464374672979</v>
      </c>
      <c r="H401" s="118">
        <f t="shared" si="60"/>
        <v>30.791939558759935</v>
      </c>
      <c r="I401" s="118">
        <f t="shared" si="66"/>
        <v>28.80000000000014</v>
      </c>
      <c r="J401" s="54">
        <f t="shared" si="61"/>
        <v>10000000</v>
      </c>
      <c r="K401" s="54">
        <f t="shared" si="62"/>
        <v>10000000</v>
      </c>
      <c r="L401" s="49" t="e">
        <f t="shared" si="63"/>
        <v>#DIV/0!</v>
      </c>
      <c r="M401" s="57">
        <f t="shared" si="64"/>
        <v>135.9476882911478</v>
      </c>
      <c r="N401" s="41">
        <f t="shared" si="65"/>
        <v>-33995.9148936253</v>
      </c>
      <c r="O401" s="41"/>
      <c r="P401" s="41"/>
      <c r="Q401" s="41"/>
      <c r="R401" s="57"/>
      <c r="S401" s="57"/>
      <c r="T401" s="41"/>
      <c r="U401" s="41"/>
    </row>
    <row r="402" spans="1:21" ht="12" customHeight="1">
      <c r="A402" s="116">
        <f t="shared" si="54"/>
        <v>1348.9628825916104</v>
      </c>
      <c r="B402" s="117">
        <f t="shared" si="12"/>
        <v>8475.783763830228</v>
      </c>
      <c r="C402" s="49">
        <f t="shared" si="55"/>
        <v>25.980635828394476</v>
      </c>
      <c r="D402" s="118">
        <f t="shared" si="56"/>
        <v>-164.80952526675983</v>
      </c>
      <c r="E402" s="49">
        <f t="shared" si="57"/>
        <v>6.89427016447182</v>
      </c>
      <c r="F402" s="49">
        <f t="shared" si="58"/>
        <v>195.9489961624659</v>
      </c>
      <c r="G402" s="118">
        <f t="shared" si="59"/>
        <v>32.874905992866296</v>
      </c>
      <c r="H402" s="118">
        <f t="shared" si="60"/>
        <v>31.13947089570607</v>
      </c>
      <c r="I402" s="118">
        <f t="shared" si="66"/>
        <v>28.700000000000138</v>
      </c>
      <c r="J402" s="54">
        <f t="shared" si="61"/>
        <v>10000000</v>
      </c>
      <c r="K402" s="54">
        <f t="shared" si="62"/>
        <v>10000000</v>
      </c>
      <c r="L402" s="49" t="e">
        <f t="shared" si="63"/>
        <v>#DIV/0!</v>
      </c>
      <c r="M402" s="57">
        <f t="shared" si="64"/>
        <v>135.53339245661374</v>
      </c>
      <c r="N402" s="41">
        <f t="shared" si="65"/>
        <v>-33877.326009348944</v>
      </c>
      <c r="O402" s="41"/>
      <c r="P402" s="41"/>
      <c r="Q402" s="41"/>
      <c r="R402" s="57"/>
      <c r="S402" s="57"/>
      <c r="T402" s="41"/>
      <c r="U402" s="41"/>
    </row>
    <row r="403" spans="1:21" ht="12" customHeight="1">
      <c r="A403" s="116">
        <f t="shared" si="54"/>
        <v>1380.3842646028413</v>
      </c>
      <c r="B403" s="117">
        <f t="shared" si="12"/>
        <v>8673.21012961447</v>
      </c>
      <c r="C403" s="49">
        <f t="shared" si="55"/>
        <v>25.28097621884012</v>
      </c>
      <c r="D403" s="118">
        <f t="shared" si="56"/>
        <v>-165.54303258649304</v>
      </c>
      <c r="E403" s="49">
        <f t="shared" si="57"/>
        <v>6.962317550595852</v>
      </c>
      <c r="F403" s="49">
        <f t="shared" si="58"/>
        <v>197.10872381562427</v>
      </c>
      <c r="G403" s="118">
        <f t="shared" si="59"/>
        <v>32.24329376943597</v>
      </c>
      <c r="H403" s="118">
        <f t="shared" si="60"/>
        <v>31.565691229131232</v>
      </c>
      <c r="I403" s="118">
        <f t="shared" si="66"/>
        <v>28.600000000000136</v>
      </c>
      <c r="J403" s="54">
        <f t="shared" si="61"/>
        <v>10000000</v>
      </c>
      <c r="K403" s="54">
        <f t="shared" si="62"/>
        <v>10000000</v>
      </c>
      <c r="L403" s="49" t="e">
        <f t="shared" si="63"/>
        <v>#DIV/0!</v>
      </c>
      <c r="M403" s="57">
        <f t="shared" si="64"/>
        <v>135.1187496390522</v>
      </c>
      <c r="N403" s="41">
        <f t="shared" si="65"/>
        <v>-33756.63396201245</v>
      </c>
      <c r="O403" s="41"/>
      <c r="P403" s="41"/>
      <c r="Q403" s="41"/>
      <c r="R403" s="57"/>
      <c r="S403" s="57"/>
      <c r="T403" s="41"/>
      <c r="U403" s="41"/>
    </row>
    <row r="404" spans="1:21" ht="12" customHeight="1">
      <c r="A404" s="116">
        <f t="shared" si="54"/>
        <v>1412.5375446227106</v>
      </c>
      <c r="B404" s="117">
        <f t="shared" si="12"/>
        <v>8875.235146212945</v>
      </c>
      <c r="C404" s="49">
        <f t="shared" si="55"/>
        <v>24.603037857339114</v>
      </c>
      <c r="D404" s="118">
        <f t="shared" si="56"/>
        <v>-166.19970986111724</v>
      </c>
      <c r="E404" s="49">
        <f t="shared" si="57"/>
        <v>7.034381289098849</v>
      </c>
      <c r="F404" s="49">
        <f t="shared" si="58"/>
        <v>198.25658105905296</v>
      </c>
      <c r="G404" s="118">
        <f t="shared" si="59"/>
        <v>31.637419146437963</v>
      </c>
      <c r="H404" s="118">
        <f t="shared" si="60"/>
        <v>32.05687119793572</v>
      </c>
      <c r="I404" s="118">
        <f t="shared" si="66"/>
        <v>28.500000000000135</v>
      </c>
      <c r="J404" s="54">
        <f t="shared" si="61"/>
        <v>10000000</v>
      </c>
      <c r="K404" s="54">
        <f t="shared" si="62"/>
        <v>10000000</v>
      </c>
      <c r="L404" s="49" t="e">
        <f t="shared" si="63"/>
        <v>#DIV/0!</v>
      </c>
      <c r="M404" s="57">
        <f t="shared" si="64"/>
        <v>134.70375107837674</v>
      </c>
      <c r="N404" s="41">
        <f t="shared" si="65"/>
        <v>-33633.8151533301</v>
      </c>
      <c r="O404" s="41"/>
      <c r="P404" s="41"/>
      <c r="Q404" s="41"/>
      <c r="R404" s="57"/>
      <c r="S404" s="57"/>
      <c r="T404" s="41"/>
      <c r="U404" s="41"/>
    </row>
    <row r="405" spans="1:21" ht="12" customHeight="1">
      <c r="A405" s="116">
        <f t="shared" si="54"/>
        <v>1445.4397707458836</v>
      </c>
      <c r="B405" s="117">
        <f t="shared" si="12"/>
        <v>9081.965929963566</v>
      </c>
      <c r="C405" s="49">
        <f t="shared" si="55"/>
        <v>23.944779087618745</v>
      </c>
      <c r="D405" s="118">
        <f t="shared" si="56"/>
        <v>-166.79028963841736</v>
      </c>
      <c r="E405" s="49">
        <f t="shared" si="57"/>
        <v>7.110393850434855</v>
      </c>
      <c r="F405" s="49">
        <f t="shared" si="58"/>
        <v>199.39204408267574</v>
      </c>
      <c r="G405" s="118">
        <f t="shared" si="59"/>
        <v>31.0551729380536</v>
      </c>
      <c r="H405" s="118">
        <f t="shared" si="60"/>
        <v>32.601754444258376</v>
      </c>
      <c r="I405" s="118">
        <f t="shared" si="66"/>
        <v>28.400000000000134</v>
      </c>
      <c r="J405" s="54">
        <f t="shared" si="61"/>
        <v>10000000</v>
      </c>
      <c r="K405" s="54">
        <f t="shared" si="62"/>
        <v>10000000</v>
      </c>
      <c r="L405" s="49" t="e">
        <f t="shared" si="63"/>
        <v>#DIV/0!</v>
      </c>
      <c r="M405" s="57">
        <f t="shared" si="64"/>
        <v>134.2883877771939</v>
      </c>
      <c r="N405" s="41">
        <f t="shared" si="65"/>
        <v>-33508.846293445014</v>
      </c>
      <c r="O405" s="41"/>
      <c r="P405" s="41"/>
      <c r="Q405" s="41"/>
      <c r="R405" s="57"/>
      <c r="S405" s="57"/>
      <c r="T405" s="41"/>
      <c r="U405" s="41"/>
    </row>
    <row r="406" spans="1:21" ht="12" customHeight="1">
      <c r="A406" s="116">
        <f t="shared" si="54"/>
        <v>1479.1083881681618</v>
      </c>
      <c r="B406" s="117">
        <f t="shared" si="12"/>
        <v>9293.512092264275</v>
      </c>
      <c r="C406" s="49">
        <f t="shared" si="55"/>
        <v>23.30440104195747</v>
      </c>
      <c r="D406" s="118">
        <f t="shared" si="56"/>
        <v>-167.32358786309163</v>
      </c>
      <c r="E406" s="49">
        <f t="shared" si="57"/>
        <v>7.190285208935342</v>
      </c>
      <c r="F406" s="49">
        <f t="shared" si="58"/>
        <v>200.5146112685131</v>
      </c>
      <c r="G406" s="118">
        <f t="shared" si="59"/>
        <v>30.494686250892812</v>
      </c>
      <c r="H406" s="118">
        <f t="shared" si="60"/>
        <v>33.191023405421475</v>
      </c>
      <c r="I406" s="118">
        <f t="shared" si="66"/>
        <v>28.300000000000132</v>
      </c>
      <c r="J406" s="54">
        <f t="shared" si="61"/>
        <v>10000000</v>
      </c>
      <c r="K406" s="54">
        <f t="shared" si="62"/>
        <v>10000000</v>
      </c>
      <c r="L406" s="49" t="e">
        <f t="shared" si="63"/>
        <v>#DIV/0!</v>
      </c>
      <c r="M406" s="57">
        <f t="shared" si="64"/>
        <v>133.87265049361258</v>
      </c>
      <c r="N406" s="41">
        <f t="shared" si="65"/>
        <v>-33381.70442980009</v>
      </c>
      <c r="O406" s="41"/>
      <c r="P406" s="41"/>
      <c r="Q406" s="41"/>
      <c r="R406" s="57"/>
      <c r="S406" s="57"/>
      <c r="T406" s="41"/>
      <c r="U406" s="41"/>
    </row>
    <row r="407" spans="1:21" ht="12" customHeight="1">
      <c r="A407" s="116">
        <f t="shared" si="54"/>
        <v>1513.5612484361625</v>
      </c>
      <c r="B407" s="117">
        <f t="shared" si="12"/>
        <v>9509.985797690488</v>
      </c>
      <c r="C407" s="49">
        <f t="shared" si="55"/>
        <v>22.680314109885327</v>
      </c>
      <c r="D407" s="118">
        <f t="shared" si="56"/>
        <v>-167.8069066022891</v>
      </c>
      <c r="E407" s="49">
        <f t="shared" si="57"/>
        <v>7.273983069969219</v>
      </c>
      <c r="F407" s="49">
        <f t="shared" si="58"/>
        <v>201.62380365732895</v>
      </c>
      <c r="G407" s="118">
        <f t="shared" si="59"/>
        <v>29.954297179854546</v>
      </c>
      <c r="H407" s="118">
        <f t="shared" si="60"/>
        <v>33.816897055039846</v>
      </c>
      <c r="I407" s="118">
        <f t="shared" si="66"/>
        <v>28.20000000000013</v>
      </c>
      <c r="J407" s="54">
        <f t="shared" si="61"/>
        <v>10000000</v>
      </c>
      <c r="K407" s="54">
        <f t="shared" si="62"/>
        <v>10000000</v>
      </c>
      <c r="L407" s="49" t="e">
        <f t="shared" si="63"/>
        <v>#DIV/0!</v>
      </c>
      <c r="M407" s="57">
        <f t="shared" si="64"/>
        <v>133.45652973380322</v>
      </c>
      <c r="N407" s="41">
        <f t="shared" si="65"/>
        <v>-33252.36697678299</v>
      </c>
      <c r="O407" s="41"/>
      <c r="P407" s="41"/>
      <c r="Q407" s="41"/>
      <c r="R407" s="57"/>
      <c r="S407" s="57"/>
      <c r="T407" s="41"/>
      <c r="U407" s="41"/>
    </row>
    <row r="408" spans="1:21" ht="12" customHeight="1">
      <c r="A408" s="116">
        <f t="shared" si="54"/>
        <v>1548.8166189124354</v>
      </c>
      <c r="B408" s="117">
        <f t="shared" si="12"/>
        <v>9731.501823466178</v>
      </c>
      <c r="C408" s="49">
        <f t="shared" si="55"/>
        <v>22.071109189675756</v>
      </c>
      <c r="D408" s="118">
        <f t="shared" si="56"/>
        <v>-168.24634066059818</v>
      </c>
      <c r="E408" s="49">
        <f t="shared" si="57"/>
        <v>7.361413097476802</v>
      </c>
      <c r="F408" s="49">
        <f t="shared" si="58"/>
        <v>202.71916530366366</v>
      </c>
      <c r="G408" s="118">
        <f t="shared" si="59"/>
        <v>29.43252228715256</v>
      </c>
      <c r="H408" s="118">
        <f t="shared" si="60"/>
        <v>34.47282464306548</v>
      </c>
      <c r="I408" s="118">
        <f t="shared" si="66"/>
        <v>28.10000000000013</v>
      </c>
      <c r="J408" s="54">
        <f t="shared" si="61"/>
        <v>10000000</v>
      </c>
      <c r="K408" s="54">
        <f t="shared" si="62"/>
        <v>10000000</v>
      </c>
      <c r="L408" s="49" t="e">
        <f t="shared" si="63"/>
        <v>#DIV/0!</v>
      </c>
      <c r="M408" s="57">
        <f t="shared" si="64"/>
        <v>133.04001574429356</v>
      </c>
      <c r="N408" s="41">
        <f t="shared" si="65"/>
        <v>-33120.811746132335</v>
      </c>
      <c r="O408" s="41"/>
      <c r="P408" s="41"/>
      <c r="Q408" s="41"/>
      <c r="R408" s="57"/>
      <c r="S408" s="57"/>
      <c r="T408" s="41"/>
      <c r="U408" s="41"/>
    </row>
    <row r="409" spans="1:21" ht="12" customHeight="1">
      <c r="A409" s="116">
        <f aca="true" t="shared" si="68" ref="A409:A472">Fsw*10/10^(finc/10)</f>
        <v>1584.8931924610672</v>
      </c>
      <c r="B409" s="117">
        <f t="shared" si="12"/>
        <v>9958.177620320326</v>
      </c>
      <c r="C409" s="49">
        <f aca="true" t="shared" si="69" ref="C409:C472">20*LOG(Vin/Vref*IMABS(IMDIV(COMPLEX(1,w/wz),COMPLEX(1-(w^2)*L*Cout,w*(L/Rout+ESR*Cout)))))</f>
        <v>21.475533181026076</v>
      </c>
      <c r="D409" s="118">
        <f aca="true" t="shared" si="70" ref="D409:D472">(IMARGUMENT(IMDIV(COMPLEX(1,w/wz),COMPLEX(1-(w^2)*L*Cout,w*(L/Rout+ESR*Cout))))*180/PI()+0)</f>
        <v>-168.6470134533686</v>
      </c>
      <c r="E409" s="49">
        <f aca="true" t="shared" si="71" ref="E409:E472">20*LOG(_fp0*IMABS(IMDIV(COMPLEX(1-f*f/(_fz1*_fz2),f/_fz1+f/_fz2),COMPLEX(-f*f/_fp1-f*f/_fp2,f-f*f*f/(_fp1*_fp2)))))</f>
        <v>7.452499140513337</v>
      </c>
      <c r="F409" s="49">
        <f aca="true" t="shared" si="72" ref="F409:F472">(IMARGUMENT(IMDIV(COMPLEX(1-f*f/(_fz1*_fz2),f/_fz1+f/_fz2),COMPLEX(-f*f/_fp1-f*f/_fp2,f-f*f*f/(_fp1*_fp2)))))*180/PI()+180</f>
        <v>203.80026352182676</v>
      </c>
      <c r="G409" s="118">
        <f aca="true" t="shared" si="73" ref="G409:G472">Gmod+Gea</f>
        <v>28.928032321539412</v>
      </c>
      <c r="H409" s="118">
        <f aca="true" t="shared" si="74" ref="H409:H472">Pmod+Pea</f>
        <v>35.15325006845816</v>
      </c>
      <c r="I409" s="118">
        <f t="shared" si="66"/>
        <v>28.000000000000128</v>
      </c>
      <c r="J409" s="54">
        <f aca="true" t="shared" si="75" ref="J409:J472">IF(Gloop&lt;=0,f,10000000)</f>
        <v>10000000</v>
      </c>
      <c r="K409" s="54">
        <f aca="true" t="shared" si="76" ref="K409:K472">IF(Ploop&lt;0,f,10000000)</f>
        <v>10000000</v>
      </c>
      <c r="L409" s="49" t="e">
        <f aca="true" t="shared" si="77" ref="L409:L472">(IMARGUMENT(IMDIV(COMPLEX(1,w/wz),COMPLEX(1-(w^2)/wlc,w/wd-(w^3)/ws))))*180/PI()</f>
        <v>#DIV/0!</v>
      </c>
      <c r="M409" s="57">
        <f aca="true" t="shared" si="78" ref="M409:M472">20*LOG10(POWER(10,-GdB/20)*Fc*0.1*IMABS(IMDIV(COMPLEX(1,Fc/f),COMPLEX(1,Fc/N410)))^kk23)</f>
        <v>132.62309850398987</v>
      </c>
      <c r="N409" s="41">
        <f aca="true" t="shared" si="79" ref="N409:N472">Fc/TAN((-Gp-90+PM)*PI()/180/kk23+IMARGUMENT((COMPLEX(1,Fc/f))))</f>
        <v>-32987.01697808867</v>
      </c>
      <c r="O409" s="41"/>
      <c r="P409" s="41"/>
      <c r="Q409" s="41"/>
      <c r="R409" s="57"/>
      <c r="S409" s="57"/>
      <c r="T409" s="41"/>
      <c r="U409" s="41"/>
    </row>
    <row r="410" spans="1:21" ht="12" customHeight="1">
      <c r="A410" s="116">
        <f t="shared" si="68"/>
        <v>1621.8100973588832</v>
      </c>
      <c r="B410" s="117">
        <f t="shared" si="12"/>
        <v>10190.13337476083</v>
      </c>
      <c r="C410" s="49">
        <f t="shared" si="69"/>
        <v>20.892468143979638</v>
      </c>
      <c r="D410" s="118">
        <f t="shared" si="70"/>
        <v>-169.01326024196584</v>
      </c>
      <c r="E410" s="49">
        <f t="shared" si="71"/>
        <v>7.547163457513215</v>
      </c>
      <c r="F410" s="49">
        <f t="shared" si="72"/>
        <v>204.8666890261822</v>
      </c>
      <c r="G410" s="118">
        <f t="shared" si="73"/>
        <v>28.439631601492852</v>
      </c>
      <c r="H410" s="118">
        <f t="shared" si="74"/>
        <v>35.85342878421636</v>
      </c>
      <c r="I410" s="118">
        <f aca="true" t="shared" si="80" ref="I410:I473">I411+0.1</f>
        <v>27.900000000000126</v>
      </c>
      <c r="J410" s="54">
        <f t="shared" si="75"/>
        <v>10000000</v>
      </c>
      <c r="K410" s="54">
        <f t="shared" si="76"/>
        <v>10000000</v>
      </c>
      <c r="L410" s="49" t="e">
        <f t="shared" si="77"/>
        <v>#DIV/0!</v>
      </c>
      <c r="M410" s="57">
        <f t="shared" si="78"/>
        <v>132.20576771591394</v>
      </c>
      <c r="N410" s="41">
        <f t="shared" si="79"/>
        <v>-32850.961373273756</v>
      </c>
      <c r="O410" s="41"/>
      <c r="P410" s="41"/>
      <c r="Q410" s="41"/>
      <c r="R410" s="57"/>
      <c r="S410" s="57"/>
      <c r="T410" s="41"/>
      <c r="U410" s="41"/>
    </row>
    <row r="411" spans="1:21" ht="12" customHeight="1">
      <c r="A411" s="116">
        <f t="shared" si="68"/>
        <v>1659.586907437512</v>
      </c>
      <c r="B411" s="117">
        <f t="shared" si="12"/>
        <v>10427.492072798985</v>
      </c>
      <c r="C411" s="49">
        <f t="shared" si="69"/>
        <v>20.320913581998283</v>
      </c>
      <c r="D411" s="118">
        <f t="shared" si="70"/>
        <v>-169.34877179333137</v>
      </c>
      <c r="E411" s="49">
        <f t="shared" si="71"/>
        <v>7.64532693707562</v>
      </c>
      <c r="F411" s="49">
        <f t="shared" si="72"/>
        <v>205.91805596972256</v>
      </c>
      <c r="G411" s="118">
        <f t="shared" si="73"/>
        <v>27.966240519073903</v>
      </c>
      <c r="H411" s="118">
        <f t="shared" si="74"/>
        <v>36.56928417639119</v>
      </c>
      <c r="I411" s="118">
        <f t="shared" si="80"/>
        <v>27.800000000000125</v>
      </c>
      <c r="J411" s="54">
        <f t="shared" si="75"/>
        <v>10000000</v>
      </c>
      <c r="K411" s="54">
        <f t="shared" si="76"/>
        <v>10000000</v>
      </c>
      <c r="L411" s="49" t="e">
        <f t="shared" si="77"/>
        <v>#DIV/0!</v>
      </c>
      <c r="M411" s="57">
        <f t="shared" si="78"/>
        <v>131.78801279864214</v>
      </c>
      <c r="N411" s="41">
        <f t="shared" si="79"/>
        <v>-32712.624125276576</v>
      </c>
      <c r="O411" s="41"/>
      <c r="P411" s="41"/>
      <c r="Q411" s="41"/>
      <c r="R411" s="57"/>
      <c r="S411" s="57"/>
      <c r="T411" s="41"/>
      <c r="U411" s="41"/>
    </row>
    <row r="412" spans="1:21" ht="12" customHeight="1">
      <c r="A412" s="116">
        <f t="shared" si="68"/>
        <v>1698.2436524616958</v>
      </c>
      <c r="B412" s="117">
        <f t="shared" si="12"/>
        <v>10670.379565158322</v>
      </c>
      <c r="C412" s="49">
        <f t="shared" si="69"/>
        <v>19.759971366191685</v>
      </c>
      <c r="D412" s="118">
        <f t="shared" si="70"/>
        <v>-169.65670799013128</v>
      </c>
      <c r="E412" s="49">
        <f t="shared" si="71"/>
        <v>7.746909314162651</v>
      </c>
      <c r="F412" s="49">
        <f t="shared" si="72"/>
        <v>206.95400188552483</v>
      </c>
      <c r="G412" s="118">
        <f t="shared" si="73"/>
        <v>27.506880680354335</v>
      </c>
      <c r="H412" s="118">
        <f t="shared" si="74"/>
        <v>37.29729389539355</v>
      </c>
      <c r="I412" s="118">
        <f t="shared" si="80"/>
        <v>27.700000000000124</v>
      </c>
      <c r="J412" s="54">
        <f t="shared" si="75"/>
        <v>10000000</v>
      </c>
      <c r="K412" s="54">
        <f t="shared" si="76"/>
        <v>10000000</v>
      </c>
      <c r="L412" s="49" t="e">
        <f t="shared" si="77"/>
        <v>#DIV/0!</v>
      </c>
      <c r="M412" s="57">
        <f t="shared" si="78"/>
        <v>131.36982287743547</v>
      </c>
      <c r="N412" s="41">
        <f t="shared" si="79"/>
        <v>-32571.984953923646</v>
      </c>
      <c r="O412" s="41"/>
      <c r="P412" s="41"/>
      <c r="Q412" s="41"/>
      <c r="R412" s="57"/>
      <c r="S412" s="57"/>
      <c r="T412" s="41"/>
      <c r="U412" s="41"/>
    </row>
    <row r="413" spans="1:21" ht="12" customHeight="1">
      <c r="A413" s="116">
        <f t="shared" si="68"/>
        <v>1737.8008287493267</v>
      </c>
      <c r="B413" s="117">
        <f t="shared" si="12"/>
        <v>10918.924634002278</v>
      </c>
      <c r="C413" s="49">
        <f t="shared" si="69"/>
        <v>19.20883288336032</v>
      </c>
      <c r="D413" s="118">
        <f t="shared" si="70"/>
        <v>-169.93978841069543</v>
      </c>
      <c r="E413" s="49">
        <f t="shared" si="71"/>
        <v>7.8518293807037605</v>
      </c>
      <c r="F413" s="49">
        <f t="shared" si="72"/>
        <v>207.97418753617498</v>
      </c>
      <c r="G413" s="118">
        <f t="shared" si="73"/>
        <v>27.060662264064078</v>
      </c>
      <c r="H413" s="118">
        <f t="shared" si="74"/>
        <v>38.03439912547955</v>
      </c>
      <c r="I413" s="118">
        <f t="shared" si="80"/>
        <v>27.600000000000122</v>
      </c>
      <c r="J413" s="54">
        <f t="shared" si="75"/>
        <v>10000000</v>
      </c>
      <c r="K413" s="54">
        <f t="shared" si="76"/>
        <v>10000000</v>
      </c>
      <c r="L413" s="49" t="e">
        <f t="shared" si="77"/>
        <v>#DIV/0!</v>
      </c>
      <c r="M413" s="57">
        <f t="shared" si="78"/>
        <v>130.95118677504644</v>
      </c>
      <c r="N413" s="41">
        <f t="shared" si="79"/>
        <v>-32429.02413920729</v>
      </c>
      <c r="O413" s="41"/>
      <c r="P413" s="41"/>
      <c r="Q413" s="41"/>
      <c r="R413" s="57"/>
      <c r="S413" s="57"/>
      <c r="T413" s="41"/>
      <c r="U413" s="41"/>
    </row>
    <row r="414" spans="1:21" ht="12" customHeight="1">
      <c r="A414" s="116">
        <f t="shared" si="68"/>
        <v>1778.2794100388737</v>
      </c>
      <c r="B414" s="117">
        <f t="shared" si="12"/>
        <v>11173.259061216235</v>
      </c>
      <c r="C414" s="49">
        <f t="shared" si="69"/>
        <v>18.666768053508516</v>
      </c>
      <c r="D414" s="118">
        <f t="shared" si="70"/>
        <v>-170.20036510173898</v>
      </c>
      <c r="E414" s="49">
        <f t="shared" si="71"/>
        <v>7.960005189701568</v>
      </c>
      <c r="F414" s="49">
        <f t="shared" si="72"/>
        <v>208.97829667666022</v>
      </c>
      <c r="G414" s="118">
        <f t="shared" si="73"/>
        <v>26.626773243210085</v>
      </c>
      <c r="H414" s="118">
        <f t="shared" si="74"/>
        <v>38.77793157492124</v>
      </c>
      <c r="I414" s="118">
        <f t="shared" si="80"/>
        <v>27.50000000000012</v>
      </c>
      <c r="J414" s="54">
        <f t="shared" si="75"/>
        <v>10000000</v>
      </c>
      <c r="K414" s="54">
        <f t="shared" si="76"/>
        <v>10000000</v>
      </c>
      <c r="L414" s="49" t="e">
        <f t="shared" si="77"/>
        <v>#DIV/0!</v>
      </c>
      <c r="M414" s="57">
        <f t="shared" si="78"/>
        <v>130.53209300218927</v>
      </c>
      <c r="N414" s="41">
        <f t="shared" si="79"/>
        <v>-32283.72255584284</v>
      </c>
      <c r="O414" s="41"/>
      <c r="P414" s="41"/>
      <c r="Q414" s="41"/>
      <c r="R414" s="57"/>
      <c r="S414" s="57"/>
      <c r="T414" s="41"/>
      <c r="U414" s="41"/>
    </row>
    <row r="415" spans="1:21" ht="12" customHeight="1">
      <c r="A415" s="116">
        <f t="shared" si="68"/>
        <v>1819.7008586099341</v>
      </c>
      <c r="B415" s="117">
        <f t="shared" si="12"/>
        <v>11433.517698280015</v>
      </c>
      <c r="C415" s="49">
        <f t="shared" si="69"/>
        <v>18.133115919010862</v>
      </c>
      <c r="D415" s="118">
        <f t="shared" si="70"/>
        <v>-170.44048146686737</v>
      </c>
      <c r="E415" s="49">
        <f t="shared" si="71"/>
        <v>8.071354252039583</v>
      </c>
      <c r="F415" s="49">
        <f t="shared" si="72"/>
        <v>209.9660357365707</v>
      </c>
      <c r="G415" s="118">
        <f t="shared" si="73"/>
        <v>26.204470171050446</v>
      </c>
      <c r="H415" s="118">
        <f t="shared" si="74"/>
        <v>39.52555426970332</v>
      </c>
      <c r="I415" s="118">
        <f t="shared" si="80"/>
        <v>27.40000000000012</v>
      </c>
      <c r="J415" s="54">
        <f t="shared" si="75"/>
        <v>10000000</v>
      </c>
      <c r="K415" s="54">
        <f t="shared" si="76"/>
        <v>10000000</v>
      </c>
      <c r="L415" s="49" t="e">
        <f t="shared" si="77"/>
        <v>#DIV/0!</v>
      </c>
      <c r="M415" s="57">
        <f t="shared" si="78"/>
        <v>130.11252974765964</v>
      </c>
      <c r="N415" s="41">
        <f t="shared" si="79"/>
        <v>-32136.061708424062</v>
      </c>
      <c r="O415" s="41"/>
      <c r="P415" s="41"/>
      <c r="Q415" s="41"/>
      <c r="R415" s="57"/>
      <c r="S415" s="57"/>
      <c r="T415" s="41"/>
      <c r="U415" s="41"/>
    </row>
    <row r="416" spans="1:21" ht="12" customHeight="1">
      <c r="A416" s="116">
        <f t="shared" si="68"/>
        <v>1862.087136662816</v>
      </c>
      <c r="B416" s="117">
        <f t="shared" si="12"/>
        <v>11699.838537767911</v>
      </c>
      <c r="C416" s="49">
        <f t="shared" si="69"/>
        <v>17.60727655653551</v>
      </c>
      <c r="D416" s="118">
        <f t="shared" si="70"/>
        <v>-170.66192024379717</v>
      </c>
      <c r="E416" s="49">
        <f t="shared" si="71"/>
        <v>8.185793725300089</v>
      </c>
      <c r="F416" s="49">
        <f t="shared" si="72"/>
        <v>210.9371334276752</v>
      </c>
      <c r="G416" s="118">
        <f t="shared" si="73"/>
        <v>25.793070281835597</v>
      </c>
      <c r="H416" s="118">
        <f t="shared" si="74"/>
        <v>40.27521318387804</v>
      </c>
      <c r="I416" s="118">
        <f t="shared" si="80"/>
        <v>27.300000000000118</v>
      </c>
      <c r="J416" s="54">
        <f t="shared" si="75"/>
        <v>10000000</v>
      </c>
      <c r="K416" s="54">
        <f t="shared" si="76"/>
        <v>10000000</v>
      </c>
      <c r="L416" s="49" t="e">
        <f t="shared" si="77"/>
        <v>#DIV/0!</v>
      </c>
      <c r="M416" s="57">
        <f t="shared" si="78"/>
        <v>129.69248486808743</v>
      </c>
      <c r="N416" s="41">
        <f t="shared" si="79"/>
        <v>-31986.023767140407</v>
      </c>
      <c r="O416" s="41"/>
      <c r="P416" s="41"/>
      <c r="Q416" s="41"/>
      <c r="R416" s="57"/>
      <c r="S416" s="57"/>
      <c r="T416" s="41"/>
      <c r="U416" s="41"/>
    </row>
    <row r="417" spans="1:21" ht="12" customHeight="1">
      <c r="A417" s="116">
        <f t="shared" si="68"/>
        <v>1905.4607179631955</v>
      </c>
      <c r="B417" s="117">
        <f t="shared" si="12"/>
        <v>11972.362786514215</v>
      </c>
      <c r="C417" s="49">
        <f t="shared" si="69"/>
        <v>17.088704104288624</v>
      </c>
      <c r="D417" s="118">
        <f t="shared" si="70"/>
        <v>-170.8662428423967</v>
      </c>
      <c r="E417" s="49">
        <f t="shared" si="71"/>
        <v>8.303240594002537</v>
      </c>
      <c r="F417" s="49">
        <f t="shared" si="72"/>
        <v>211.89134028312458</v>
      </c>
      <c r="G417" s="118">
        <f t="shared" si="73"/>
        <v>25.391944698291162</v>
      </c>
      <c r="H417" s="118">
        <f t="shared" si="74"/>
        <v>41.025097440727876</v>
      </c>
      <c r="I417" s="118">
        <f t="shared" si="80"/>
        <v>27.200000000000117</v>
      </c>
      <c r="J417" s="54">
        <f t="shared" si="75"/>
        <v>10000000</v>
      </c>
      <c r="K417" s="54">
        <f t="shared" si="76"/>
        <v>10000000</v>
      </c>
      <c r="L417" s="49" t="e">
        <f t="shared" si="77"/>
        <v>#DIV/0!</v>
      </c>
      <c r="M417" s="57">
        <f t="shared" si="78"/>
        <v>129.2719458773077</v>
      </c>
      <c r="N417" s="41">
        <f t="shared" si="79"/>
        <v>-31833.59160401915</v>
      </c>
      <c r="O417" s="41"/>
      <c r="P417" s="41"/>
      <c r="Q417" s="41"/>
      <c r="R417" s="57"/>
      <c r="S417" s="57"/>
      <c r="T417" s="41"/>
      <c r="U417" s="41"/>
    </row>
    <row r="418" spans="1:21" ht="12.75">
      <c r="A418" s="116">
        <f t="shared" si="68"/>
        <v>1949.8445997579936</v>
      </c>
      <c r="B418" s="117">
        <f t="shared" si="12"/>
        <v>12251.234940482886</v>
      </c>
      <c r="C418" s="49">
        <f t="shared" si="69"/>
        <v>16.576900731855353</v>
      </c>
      <c r="D418" s="118">
        <f t="shared" si="70"/>
        <v>-171.05482179403634</v>
      </c>
      <c r="E418" s="49">
        <f t="shared" si="71"/>
        <v>8.423611840778474</v>
      </c>
      <c r="F418" s="49">
        <f t="shared" si="72"/>
        <v>212.82842813460832</v>
      </c>
      <c r="G418" s="118">
        <f t="shared" si="73"/>
        <v>25.000512572633827</v>
      </c>
      <c r="H418" s="118">
        <f t="shared" si="74"/>
        <v>41.77360634057197</v>
      </c>
      <c r="I418" s="118">
        <f t="shared" si="80"/>
        <v>27.100000000000115</v>
      </c>
      <c r="J418" s="54">
        <f t="shared" si="75"/>
        <v>10000000</v>
      </c>
      <c r="K418" s="54">
        <f t="shared" si="76"/>
        <v>10000000</v>
      </c>
      <c r="L418" s="49" t="e">
        <f t="shared" si="77"/>
        <v>#DIV/0!</v>
      </c>
      <c r="M418" s="57">
        <f t="shared" si="78"/>
        <v>128.85089993533387</v>
      </c>
      <c r="N418" s="41">
        <f t="shared" si="79"/>
        <v>-31678.748829651904</v>
      </c>
      <c r="O418" s="41"/>
      <c r="P418" s="41"/>
      <c r="Q418" s="41"/>
      <c r="R418" s="57"/>
      <c r="S418" s="57"/>
      <c r="T418" s="41"/>
      <c r="U418" s="41"/>
    </row>
    <row r="419" spans="1:21" ht="12.75">
      <c r="A419" s="116">
        <f t="shared" si="68"/>
        <v>1995.2623149688277</v>
      </c>
      <c r="B419" s="117">
        <f aca="true" t="shared" si="81" ref="B419:B688">2*PI()*f</f>
        <v>12536.602861381267</v>
      </c>
      <c r="C419" s="49">
        <f t="shared" si="69"/>
        <v>16.07141140876048</v>
      </c>
      <c r="D419" s="118">
        <f t="shared" si="70"/>
        <v>-171.22886767120843</v>
      </c>
      <c r="E419" s="49">
        <f t="shared" si="71"/>
        <v>8.546824608097161</v>
      </c>
      <c r="F419" s="49">
        <f t="shared" si="72"/>
        <v>213.74818953382388</v>
      </c>
      <c r="G419" s="118">
        <f t="shared" si="73"/>
        <v>24.61823601685764</v>
      </c>
      <c r="H419" s="118">
        <f t="shared" si="74"/>
        <v>42.51932186261544</v>
      </c>
      <c r="I419" s="118">
        <f t="shared" si="80"/>
        <v>27.000000000000114</v>
      </c>
      <c r="J419" s="54">
        <f t="shared" si="75"/>
        <v>10000000</v>
      </c>
      <c r="K419" s="54">
        <f t="shared" si="76"/>
        <v>10000000</v>
      </c>
      <c r="L419" s="49" t="e">
        <f t="shared" si="77"/>
        <v>#DIV/0!</v>
      </c>
      <c r="M419" s="57">
        <f t="shared" si="78"/>
        <v>128.42933383691172</v>
      </c>
      <c r="N419" s="41">
        <f t="shared" si="79"/>
        <v>-31521.479830359065</v>
      </c>
      <c r="O419" s="41"/>
      <c r="P419" s="41"/>
      <c r="Q419" s="41"/>
      <c r="R419" s="57"/>
      <c r="S419" s="57"/>
      <c r="T419" s="41"/>
      <c r="U419" s="41"/>
    </row>
    <row r="420" spans="1:21" ht="12.75">
      <c r="A420" s="116">
        <f t="shared" si="68"/>
        <v>2041.7379446694774</v>
      </c>
      <c r="B420" s="117">
        <f t="shared" si="81"/>
        <v>12828.617855058308</v>
      </c>
      <c r="C420" s="49">
        <f t="shared" si="69"/>
        <v>15.571819351751252</v>
      </c>
      <c r="D420" s="118">
        <f t="shared" si="70"/>
        <v>-171.38945154008542</v>
      </c>
      <c r="E420" s="49">
        <f t="shared" si="71"/>
        <v>8.672796350251492</v>
      </c>
      <c r="F420" s="49">
        <f t="shared" si="72"/>
        <v>214.65043712456654</v>
      </c>
      <c r="G420" s="118">
        <f t="shared" si="73"/>
        <v>24.244615702002744</v>
      </c>
      <c r="H420" s="118">
        <f t="shared" si="74"/>
        <v>43.26098558448112</v>
      </c>
      <c r="I420" s="118">
        <f t="shared" si="80"/>
        <v>26.900000000000112</v>
      </c>
      <c r="J420" s="54">
        <f t="shared" si="75"/>
        <v>10000000</v>
      </c>
      <c r="K420" s="54">
        <f t="shared" si="76"/>
        <v>10000000</v>
      </c>
      <c r="L420" s="49" t="e">
        <f t="shared" si="77"/>
        <v>#DIV/0!</v>
      </c>
      <c r="M420" s="57">
        <f t="shared" si="78"/>
        <v>128.0072339996421</v>
      </c>
      <c r="N420" s="41">
        <f t="shared" si="79"/>
        <v>-31361.769805747193</v>
      </c>
      <c r="O420" s="41"/>
      <c r="P420" s="41"/>
      <c r="Q420" s="41"/>
      <c r="R420" s="57"/>
      <c r="S420" s="57"/>
      <c r="T420" s="41"/>
      <c r="U420" s="41"/>
    </row>
    <row r="421" spans="1:21" ht="12.75">
      <c r="A421" s="116">
        <f t="shared" si="68"/>
        <v>2089.2961308539852</v>
      </c>
      <c r="B421" s="117">
        <f t="shared" si="81"/>
        <v>13127.434751728919</v>
      </c>
      <c r="C421" s="49">
        <f t="shared" si="69"/>
        <v>15.07774205053873</v>
      </c>
      <c r="D421" s="118">
        <f t="shared" si="70"/>
        <v>-171.53752378273606</v>
      </c>
      <c r="E421" s="49">
        <f t="shared" si="71"/>
        <v>8.801444975404452</v>
      </c>
      <c r="F421" s="49">
        <f t="shared" si="72"/>
        <v>215.5350029716559</v>
      </c>
      <c r="G421" s="118">
        <f t="shared" si="73"/>
        <v>23.87918702594318</v>
      </c>
      <c r="H421" s="118">
        <f t="shared" si="74"/>
        <v>43.99747918891984</v>
      </c>
      <c r="I421" s="118">
        <f t="shared" si="80"/>
        <v>26.80000000000011</v>
      </c>
      <c r="J421" s="54">
        <f t="shared" si="75"/>
        <v>10000000</v>
      </c>
      <c r="K421" s="54">
        <f t="shared" si="76"/>
        <v>10000000</v>
      </c>
      <c r="L421" s="49" t="e">
        <f t="shared" si="77"/>
        <v>#DIV/0!</v>
      </c>
      <c r="M421" s="57">
        <f t="shared" si="78"/>
        <v>127.58458645164643</v>
      </c>
      <c r="N421" s="41">
        <f t="shared" si="79"/>
        <v>-31199.604806606552</v>
      </c>
      <c r="O421" s="41"/>
      <c r="P421" s="41"/>
      <c r="Q421" s="41"/>
      <c r="R421" s="57"/>
      <c r="S421" s="57"/>
      <c r="T421" s="41"/>
      <c r="U421" s="41"/>
    </row>
    <row r="422" spans="1:21" ht="12.75">
      <c r="A422" s="116">
        <f t="shared" si="68"/>
        <v>2137.9620895021776</v>
      </c>
      <c r="B422" s="117">
        <f t="shared" si="81"/>
        <v>13433.21198806705</v>
      </c>
      <c r="C422" s="49">
        <f t="shared" si="69"/>
        <v>14.58882778803231</v>
      </c>
      <c r="D422" s="118">
        <f t="shared" si="70"/>
        <v>-171.67392995213504</v>
      </c>
      <c r="E422" s="49">
        <f t="shared" si="71"/>
        <v>8.932688977581293</v>
      </c>
      <c r="F422" s="49">
        <f t="shared" si="72"/>
        <v>216.4017378527541</v>
      </c>
      <c r="G422" s="118">
        <f t="shared" si="73"/>
        <v>23.521516765613605</v>
      </c>
      <c r="H422" s="118">
        <f t="shared" si="74"/>
        <v>44.72780790061907</v>
      </c>
      <c r="I422" s="118">
        <f t="shared" si="80"/>
        <v>26.70000000000011</v>
      </c>
      <c r="J422" s="54">
        <f t="shared" si="75"/>
        <v>10000000</v>
      </c>
      <c r="K422" s="54">
        <f t="shared" si="76"/>
        <v>10000000</v>
      </c>
      <c r="L422" s="49" t="e">
        <f t="shared" si="77"/>
        <v>#DIV/0!</v>
      </c>
      <c r="M422" s="57">
        <f t="shared" si="78"/>
        <v>127.16137681875901</v>
      </c>
      <c r="N422" s="41">
        <f t="shared" si="79"/>
        <v>-31034.97177309514</v>
      </c>
      <c r="O422" s="41"/>
      <c r="P422" s="41"/>
      <c r="Q422" s="41"/>
      <c r="R422" s="57"/>
      <c r="S422" s="57"/>
      <c r="T422" s="41"/>
      <c r="U422" s="41"/>
    </row>
    <row r="423" spans="1:21" ht="12.75">
      <c r="A423" s="116">
        <f t="shared" si="68"/>
        <v>2187.7616239494982</v>
      </c>
      <c r="B423" s="117">
        <f aca="true" t="shared" si="82" ref="B423:B440">2*PI()*f</f>
        <v>13746.11169121084</v>
      </c>
      <c r="C423" s="49">
        <f t="shared" si="69"/>
        <v>14.104752584573482</v>
      </c>
      <c r="D423" s="118">
        <f t="shared" si="70"/>
        <v>-171.7994241888073</v>
      </c>
      <c r="E423" s="49">
        <f t="shared" si="71"/>
        <v>9.066447558569386</v>
      </c>
      <c r="F423" s="49">
        <f t="shared" si="72"/>
        <v>217.25051051894383</v>
      </c>
      <c r="G423" s="118">
        <f t="shared" si="73"/>
        <v>23.17120014314287</v>
      </c>
      <c r="H423" s="118">
        <f t="shared" si="74"/>
        <v>45.45108633013652</v>
      </c>
      <c r="I423" s="118">
        <f t="shared" si="80"/>
        <v>26.600000000000108</v>
      </c>
      <c r="J423" s="54">
        <f t="shared" si="75"/>
        <v>10000000</v>
      </c>
      <c r="K423" s="54">
        <f t="shared" si="76"/>
        <v>10000000</v>
      </c>
      <c r="L423" s="49" t="e">
        <f t="shared" si="77"/>
        <v>#DIV/0!</v>
      </c>
      <c r="M423" s="57">
        <f t="shared" si="78"/>
        <v>126.73759031122272</v>
      </c>
      <c r="N423" s="41">
        <f t="shared" si="79"/>
        <v>-30867.85857315204</v>
      </c>
      <c r="O423" s="41"/>
      <c r="P423" s="41"/>
      <c r="Q423" s="41"/>
      <c r="R423" s="57"/>
      <c r="S423" s="57"/>
      <c r="T423" s="41"/>
      <c r="U423" s="41"/>
    </row>
    <row r="424" spans="1:21" ht="12.75">
      <c r="A424" s="116">
        <f t="shared" si="68"/>
        <v>2238.721138568285</v>
      </c>
      <c r="B424" s="117">
        <f t="shared" si="82"/>
        <v>14066.299764724603</v>
      </c>
      <c r="C424" s="49">
        <f t="shared" si="69"/>
        <v>13.625217506825802</v>
      </c>
      <c r="D424" s="118">
        <f t="shared" si="70"/>
        <v>-171.91468062335943</v>
      </c>
      <c r="E424" s="49">
        <f t="shared" si="71"/>
        <v>9.202640739761916</v>
      </c>
      <c r="F424" s="49">
        <f t="shared" si="72"/>
        <v>218.08120692969658</v>
      </c>
      <c r="G424" s="118">
        <f t="shared" si="73"/>
        <v>22.827858246587716</v>
      </c>
      <c r="H424" s="118">
        <f t="shared" si="74"/>
        <v>46.16652630633715</v>
      </c>
      <c r="I424" s="118">
        <f t="shared" si="80"/>
        <v>26.500000000000107</v>
      </c>
      <c r="J424" s="54">
        <f t="shared" si="75"/>
        <v>10000000</v>
      </c>
      <c r="K424" s="54">
        <f t="shared" si="76"/>
        <v>10000000</v>
      </c>
      <c r="L424" s="49" t="e">
        <f t="shared" si="77"/>
        <v>#DIV/0!</v>
      </c>
      <c r="M424" s="57">
        <f t="shared" si="78"/>
        <v>126.31321170986604</v>
      </c>
      <c r="N424" s="41">
        <f t="shared" si="79"/>
        <v>-30698.25404107851</v>
      </c>
      <c r="O424" s="41"/>
      <c r="P424" s="41"/>
      <c r="Q424" s="41"/>
      <c r="R424" s="57"/>
      <c r="S424" s="57"/>
      <c r="T424" s="41"/>
      <c r="U424" s="41"/>
    </row>
    <row r="425" spans="1:21" ht="12.75">
      <c r="A425" s="116">
        <f t="shared" si="68"/>
        <v>2290.8676527677185</v>
      </c>
      <c r="B425" s="117">
        <f t="shared" si="82"/>
        <v>14393.945976563115</v>
      </c>
      <c r="C425" s="49">
        <f t="shared" si="69"/>
        <v>13.149946291223147</v>
      </c>
      <c r="D425" s="118">
        <f t="shared" si="70"/>
        <v>-172.02030310716532</v>
      </c>
      <c r="E425" s="49">
        <f t="shared" si="71"/>
        <v>9.341189464044454</v>
      </c>
      <c r="F425" s="49">
        <f t="shared" si="72"/>
        <v>218.89372946759886</v>
      </c>
      <c r="G425" s="118">
        <f t="shared" si="73"/>
        <v>22.4911357552676</v>
      </c>
      <c r="H425" s="118">
        <f t="shared" si="74"/>
        <v>46.87342636043354</v>
      </c>
      <c r="I425" s="118">
        <f t="shared" si="80"/>
        <v>26.400000000000105</v>
      </c>
      <c r="J425" s="54">
        <f t="shared" si="75"/>
        <v>10000000</v>
      </c>
      <c r="K425" s="54">
        <f t="shared" si="76"/>
        <v>10000000</v>
      </c>
      <c r="L425" s="49" t="e">
        <f t="shared" si="77"/>
        <v>#DIV/0!</v>
      </c>
      <c r="M425" s="57">
        <f t="shared" si="78"/>
        <v>125.88822535173747</v>
      </c>
      <c r="N425" s="41">
        <f t="shared" si="79"/>
        <v>-30526.148016222865</v>
      </c>
      <c r="O425" s="41"/>
      <c r="P425" s="41"/>
      <c r="Q425" s="41"/>
      <c r="R425" s="57"/>
      <c r="S425" s="57"/>
      <c r="T425" s="41"/>
      <c r="U425" s="41"/>
    </row>
    <row r="426" spans="1:21" ht="12.75">
      <c r="A426" s="116">
        <f t="shared" si="68"/>
        <v>2344.228815319865</v>
      </c>
      <c r="B426" s="117">
        <f t="shared" si="82"/>
        <v>14729.224049084783</v>
      </c>
      <c r="C426" s="49">
        <f t="shared" si="69"/>
        <v>12.678683239562156</v>
      </c>
      <c r="D426" s="118">
        <f t="shared" si="70"/>
        <v>-172.11683354882427</v>
      </c>
      <c r="E426" s="49">
        <f t="shared" si="71"/>
        <v>9.482015687882603</v>
      </c>
      <c r="F426" s="49">
        <f t="shared" si="72"/>
        <v>219.68799613791373</v>
      </c>
      <c r="G426" s="118">
        <f t="shared" si="73"/>
        <v>22.16069892744476</v>
      </c>
      <c r="H426" s="118">
        <f t="shared" si="74"/>
        <v>47.571162589089454</v>
      </c>
      <c r="I426" s="118">
        <f t="shared" si="80"/>
        <v>26.300000000000104</v>
      </c>
      <c r="J426" s="54">
        <f t="shared" si="75"/>
        <v>10000000</v>
      </c>
      <c r="K426" s="54">
        <f t="shared" si="76"/>
        <v>10000000</v>
      </c>
      <c r="L426" s="49" t="e">
        <f t="shared" si="77"/>
        <v>#DIV/0!</v>
      </c>
      <c r="M426" s="57">
        <f t="shared" si="78"/>
        <v>125.46261511517235</v>
      </c>
      <c r="N426" s="41">
        <f t="shared" si="79"/>
        <v>-30351.531381701352</v>
      </c>
      <c r="O426" s="41"/>
      <c r="P426" s="41"/>
      <c r="Q426" s="41"/>
      <c r="R426" s="57"/>
      <c r="S426" s="57"/>
      <c r="T426" s="41"/>
      <c r="U426" s="41"/>
    </row>
    <row r="427" spans="1:21" ht="12.75">
      <c r="A427" s="116">
        <f t="shared" si="68"/>
        <v>2398.8329190194336</v>
      </c>
      <c r="B427" s="117">
        <f t="shared" si="82"/>
        <v>15072.311751161624</v>
      </c>
      <c r="C427" s="49">
        <f t="shared" si="69"/>
        <v>12.211191350725105</v>
      </c>
      <c r="D427" s="118">
        <f t="shared" si="70"/>
        <v>-172.20475908272923</v>
      </c>
      <c r="E427" s="49">
        <f t="shared" si="71"/>
        <v>9.625042463820666</v>
      </c>
      <c r="F427" s="49">
        <f t="shared" si="72"/>
        <v>220.46393975774942</v>
      </c>
      <c r="G427" s="118">
        <f t="shared" si="73"/>
        <v>21.83623381454577</v>
      </c>
      <c r="H427" s="118">
        <f t="shared" si="74"/>
        <v>48.25918067502019</v>
      </c>
      <c r="I427" s="118">
        <f t="shared" si="80"/>
        <v>26.200000000000102</v>
      </c>
      <c r="J427" s="54">
        <f t="shared" si="75"/>
        <v>10000000</v>
      </c>
      <c r="K427" s="54">
        <f t="shared" si="76"/>
        <v>10000000</v>
      </c>
      <c r="L427" s="49" t="e">
        <f t="shared" si="77"/>
        <v>#DIV/0!</v>
      </c>
      <c r="M427" s="57">
        <f t="shared" si="78"/>
        <v>125.03636440426553</v>
      </c>
      <c r="N427" s="41">
        <f t="shared" si="79"/>
        <v>-30174.396103084408</v>
      </c>
      <c r="O427" s="41"/>
      <c r="P427" s="41"/>
      <c r="Q427" s="41"/>
      <c r="R427" s="57"/>
      <c r="S427" s="57"/>
      <c r="T427" s="41"/>
      <c r="U427" s="41"/>
    </row>
    <row r="428" spans="1:21" ht="12.75">
      <c r="A428" s="116">
        <f t="shared" si="68"/>
        <v>2454.7089156849734</v>
      </c>
      <c r="B428" s="117">
        <f t="shared" si="82"/>
        <v>15423.390992434559</v>
      </c>
      <c r="C428" s="49">
        <f t="shared" si="69"/>
        <v>11.747250657865955</v>
      </c>
      <c r="D428" s="118">
        <f t="shared" si="70"/>
        <v>-172.28451825517774</v>
      </c>
      <c r="E428" s="49">
        <f t="shared" si="71"/>
        <v>9.770194013644478</v>
      </c>
      <c r="F428" s="49">
        <f t="shared" si="72"/>
        <v>221.2215071392817</v>
      </c>
      <c r="G428" s="118">
        <f t="shared" si="73"/>
        <v>21.517444671510432</v>
      </c>
      <c r="H428" s="118">
        <f t="shared" si="74"/>
        <v>48.936988884103954</v>
      </c>
      <c r="I428" s="118">
        <f t="shared" si="80"/>
        <v>26.1000000000001</v>
      </c>
      <c r="J428" s="54">
        <f t="shared" si="75"/>
        <v>10000000</v>
      </c>
      <c r="K428" s="54">
        <f t="shared" si="76"/>
        <v>10000000</v>
      </c>
      <c r="L428" s="49" t="e">
        <f t="shared" si="77"/>
        <v>#DIV/0!</v>
      </c>
      <c r="M428" s="57">
        <f t="shared" si="78"/>
        <v>124.60945613272229</v>
      </c>
      <c r="N428" s="41">
        <f t="shared" si="79"/>
        <v>-29994.73526697387</v>
      </c>
      <c r="O428" s="41"/>
      <c r="P428" s="41"/>
      <c r="Q428" s="41"/>
      <c r="R428" s="57"/>
      <c r="S428" s="57"/>
      <c r="T428" s="41"/>
      <c r="U428" s="41"/>
    </row>
    <row r="429" spans="1:21" ht="12.75">
      <c r="A429" s="116">
        <f t="shared" si="68"/>
        <v>2511.886431509523</v>
      </c>
      <c r="B429" s="117">
        <f t="shared" si="82"/>
        <v>15782.647919764397</v>
      </c>
      <c r="C429" s="49">
        <f t="shared" si="69"/>
        <v>11.286656744869978</v>
      </c>
      <c r="D429" s="118">
        <f t="shared" si="70"/>
        <v>-172.35650638066275</v>
      </c>
      <c r="E429" s="49">
        <f t="shared" si="71"/>
        <v>9.917395792501388</v>
      </c>
      <c r="F429" s="49">
        <f t="shared" si="72"/>
        <v>221.9606582711497</v>
      </c>
      <c r="G429" s="118">
        <f t="shared" si="73"/>
        <v>21.204052537371368</v>
      </c>
      <c r="H429" s="118">
        <f t="shared" si="74"/>
        <v>49.604151890486946</v>
      </c>
      <c r="I429" s="118">
        <f t="shared" si="80"/>
        <v>26.0000000000001</v>
      </c>
      <c r="J429" s="54">
        <f t="shared" si="75"/>
        <v>10000000</v>
      </c>
      <c r="K429" s="54">
        <f t="shared" si="76"/>
        <v>10000000</v>
      </c>
      <c r="L429" s="49" t="e">
        <f t="shared" si="77"/>
        <v>#DIV/0!</v>
      </c>
      <c r="M429" s="57">
        <f t="shared" si="78"/>
        <v>124.18187270705822</v>
      </c>
      <c r="N429" s="41">
        <f t="shared" si="79"/>
        <v>-29812.54311939428</v>
      </c>
      <c r="O429" s="41"/>
      <c r="P429" s="41"/>
      <c r="Q429" s="41"/>
      <c r="R429" s="57"/>
      <c r="S429" s="57"/>
      <c r="T429" s="41"/>
      <c r="U429" s="41"/>
    </row>
    <row r="430" spans="1:21" ht="12.75">
      <c r="A430" s="116">
        <f t="shared" si="68"/>
        <v>2570.395782768807</v>
      </c>
      <c r="B430" s="117">
        <f t="shared" si="82"/>
        <v>16150.273015929339</v>
      </c>
      <c r="C430" s="49">
        <f t="shared" si="69"/>
        <v>10.829219419656242</v>
      </c>
      <c r="D430" s="118">
        <f t="shared" si="70"/>
        <v>-172.42108019454508</v>
      </c>
      <c r="E430" s="49">
        <f t="shared" si="71"/>
        <v>10.066574544300249</v>
      </c>
      <c r="F430" s="49">
        <f t="shared" si="72"/>
        <v>222.6813655018093</v>
      </c>
      <c r="G430" s="118">
        <f t="shared" si="73"/>
        <v>20.895793963956493</v>
      </c>
      <c r="H430" s="118">
        <f t="shared" si="74"/>
        <v>50.26028530726421</v>
      </c>
      <c r="I430" s="118">
        <f t="shared" si="80"/>
        <v>25.900000000000098</v>
      </c>
      <c r="J430" s="54">
        <f t="shared" si="75"/>
        <v>10000000</v>
      </c>
      <c r="K430" s="54">
        <f t="shared" si="76"/>
        <v>10000000</v>
      </c>
      <c r="L430" s="49" t="e">
        <f t="shared" si="77"/>
        <v>#DIV/0!</v>
      </c>
      <c r="M430" s="57">
        <f t="shared" si="78"/>
        <v>123.75359600911624</v>
      </c>
      <c r="N430" s="41">
        <f t="shared" si="79"/>
        <v>-29627.81510391711</v>
      </c>
      <c r="O430" s="41"/>
      <c r="P430" s="41"/>
      <c r="Q430" s="41"/>
      <c r="R430" s="57"/>
      <c r="S430" s="57"/>
      <c r="T430" s="41"/>
      <c r="U430" s="41"/>
    </row>
    <row r="431" spans="1:21" ht="12.75">
      <c r="A431" s="116">
        <f t="shared" si="68"/>
        <v>2630.267991895322</v>
      </c>
      <c r="B431" s="117">
        <f t="shared" si="82"/>
        <v>16526.461200621445</v>
      </c>
      <c r="C431" s="49">
        <f t="shared" si="69"/>
        <v>10.37476152506075</v>
      </c>
      <c r="D431" s="118">
        <f t="shared" si="70"/>
        <v>-172.47856190690368</v>
      </c>
      <c r="E431" s="49">
        <f t="shared" si="71"/>
        <v>10.21765834874202</v>
      </c>
      <c r="F431" s="49">
        <f t="shared" si="72"/>
        <v>223.38361272829616</v>
      </c>
      <c r="G431" s="118">
        <f t="shared" si="73"/>
        <v>20.59241987380277</v>
      </c>
      <c r="H431" s="118">
        <f t="shared" si="74"/>
        <v>50.90505082139248</v>
      </c>
      <c r="I431" s="118">
        <f t="shared" si="80"/>
        <v>25.800000000000097</v>
      </c>
      <c r="J431" s="54">
        <f t="shared" si="75"/>
        <v>10000000</v>
      </c>
      <c r="K431" s="54">
        <f t="shared" si="76"/>
        <v>10000000</v>
      </c>
      <c r="L431" s="49" t="e">
        <f t="shared" si="77"/>
        <v>#DIV/0!</v>
      </c>
      <c r="M431" s="57">
        <f t="shared" si="78"/>
        <v>123.32460737786944</v>
      </c>
      <c r="N431" s="41">
        <f t="shared" si="79"/>
        <v>-29440.547899436053</v>
      </c>
      <c r="O431" s="41"/>
      <c r="P431" s="41"/>
      <c r="Q431" s="41"/>
      <c r="R431" s="57"/>
      <c r="S431" s="57"/>
      <c r="T431" s="41"/>
      <c r="U431" s="41"/>
    </row>
    <row r="432" spans="1:21" ht="12.75">
      <c r="A432" s="116">
        <f t="shared" si="68"/>
        <v>2691.534803926856</v>
      </c>
      <c r="B432" s="117">
        <f t="shared" si="82"/>
        <v>16911.41193379571</v>
      </c>
      <c r="C432" s="49">
        <f t="shared" si="69"/>
        <v>9.923117870710135</v>
      </c>
      <c r="D432" s="118">
        <f t="shared" si="70"/>
        <v>-172.5292427449389</v>
      </c>
      <c r="E432" s="49">
        <f t="shared" si="71"/>
        <v>10.370576660350144</v>
      </c>
      <c r="F432" s="49">
        <f t="shared" si="72"/>
        <v>224.06739459351928</v>
      </c>
      <c r="G432" s="118">
        <f t="shared" si="73"/>
        <v>20.29369453106028</v>
      </c>
      <c r="H432" s="118">
        <f t="shared" si="74"/>
        <v>51.538151848580384</v>
      </c>
      <c r="I432" s="118">
        <f t="shared" si="80"/>
        <v>25.700000000000095</v>
      </c>
      <c r="J432" s="54">
        <f t="shared" si="75"/>
        <v>10000000</v>
      </c>
      <c r="K432" s="54">
        <f t="shared" si="76"/>
        <v>10000000</v>
      </c>
      <c r="L432" s="49" t="e">
        <f t="shared" si="77"/>
        <v>#DIV/0!</v>
      </c>
      <c r="M432" s="57">
        <f t="shared" si="78"/>
        <v>122.89488759047366</v>
      </c>
      <c r="N432" s="41">
        <f t="shared" si="79"/>
        <v>-29250.739457505413</v>
      </c>
      <c r="O432" s="41"/>
      <c r="P432" s="41"/>
      <c r="Q432" s="41"/>
      <c r="R432" s="57"/>
      <c r="S432" s="57"/>
      <c r="T432" s="41"/>
      <c r="U432" s="41"/>
    </row>
    <row r="433" spans="1:21" ht="12.75">
      <c r="A433" s="116">
        <f t="shared" si="68"/>
        <v>2754.2287033381067</v>
      </c>
      <c r="B433" s="117">
        <f t="shared" si="82"/>
        <v>17305.329321426274</v>
      </c>
      <c r="C433" s="49">
        <f t="shared" si="69"/>
        <v>9.47413427156296</v>
      </c>
      <c r="D433" s="118">
        <f t="shared" si="70"/>
        <v>-172.573386057073</v>
      </c>
      <c r="E433" s="49">
        <f t="shared" si="71"/>
        <v>10.525260339885772</v>
      </c>
      <c r="F433" s="49">
        <f t="shared" si="72"/>
        <v>224.73271569488472</v>
      </c>
      <c r="G433" s="118">
        <f t="shared" si="73"/>
        <v>19.999394611448732</v>
      </c>
      <c r="H433" s="118">
        <f t="shared" si="74"/>
        <v>52.15932963781171</v>
      </c>
      <c r="I433" s="118">
        <f t="shared" si="80"/>
        <v>25.600000000000094</v>
      </c>
      <c r="J433" s="54">
        <f t="shared" si="75"/>
        <v>10000000</v>
      </c>
      <c r="K433" s="54">
        <f t="shared" si="76"/>
        <v>10000000</v>
      </c>
      <c r="L433" s="49" t="e">
        <f t="shared" si="77"/>
        <v>#DIV/0!</v>
      </c>
      <c r="M433" s="57">
        <f t="shared" si="78"/>
        <v>122.46441684253485</v>
      </c>
      <c r="N433" s="41">
        <f t="shared" si="79"/>
        <v>-29058.389039154572</v>
      </c>
      <c r="O433" s="41"/>
      <c r="P433" s="41"/>
      <c r="Q433" s="41"/>
      <c r="R433" s="57"/>
      <c r="S433" s="57"/>
      <c r="T433" s="41"/>
      <c r="U433" s="41"/>
    </row>
    <row r="434" spans="1:21" ht="12.75">
      <c r="A434" s="116">
        <f t="shared" si="68"/>
        <v>2818.3829312643943</v>
      </c>
      <c r="B434" s="117">
        <f t="shared" si="82"/>
        <v>17708.422223726175</v>
      </c>
      <c r="C434" s="49">
        <f t="shared" si="69"/>
        <v>9.027666680716372</v>
      </c>
      <c r="D434" s="118">
        <f t="shared" si="70"/>
        <v>-172.6112300402028</v>
      </c>
      <c r="E434" s="49">
        <f t="shared" si="71"/>
        <v>10.68164167854314</v>
      </c>
      <c r="F434" s="49">
        <f t="shared" si="72"/>
        <v>225.37958980673767</v>
      </c>
      <c r="G434" s="118">
        <f t="shared" si="73"/>
        <v>19.709308359259513</v>
      </c>
      <c r="H434" s="118">
        <f t="shared" si="74"/>
        <v>52.76835976653487</v>
      </c>
      <c r="I434" s="118">
        <f t="shared" si="80"/>
        <v>25.500000000000092</v>
      </c>
      <c r="J434" s="54">
        <f t="shared" si="75"/>
        <v>10000000</v>
      </c>
      <c r="K434" s="54">
        <f t="shared" si="76"/>
        <v>10000000</v>
      </c>
      <c r="L434" s="49" t="e">
        <f t="shared" si="77"/>
        <v>#DIV/0!</v>
      </c>
      <c r="M434" s="57">
        <f t="shared" si="78"/>
        <v>122.03317472755108</v>
      </c>
      <c r="N434" s="41">
        <f t="shared" si="79"/>
        <v>-28863.497251085904</v>
      </c>
      <c r="O434" s="41"/>
      <c r="P434" s="41"/>
      <c r="Q434" s="41"/>
      <c r="R434" s="57"/>
      <c r="S434" s="57"/>
      <c r="T434" s="41"/>
      <c r="U434" s="41"/>
    </row>
    <row r="435" spans="1:21" ht="12.75">
      <c r="A435" s="116">
        <f t="shared" si="68"/>
        <v>2884.031503126547</v>
      </c>
      <c r="B435" s="117">
        <f t="shared" si="82"/>
        <v>18120.904365887774</v>
      </c>
      <c r="C435" s="49">
        <f t="shared" si="69"/>
        <v>8.583580405715587</v>
      </c>
      <c r="D435" s="118">
        <f t="shared" si="70"/>
        <v>-172.64299014193335</v>
      </c>
      <c r="E435" s="49">
        <f t="shared" si="71"/>
        <v>10.839654415326185</v>
      </c>
      <c r="F435" s="49">
        <f t="shared" si="72"/>
        <v>226.00803911880686</v>
      </c>
      <c r="G435" s="118">
        <f t="shared" si="73"/>
        <v>19.423234821041774</v>
      </c>
      <c r="H435" s="118">
        <f t="shared" si="74"/>
        <v>53.36504897687351</v>
      </c>
      <c r="I435" s="118">
        <f t="shared" si="80"/>
        <v>25.40000000000009</v>
      </c>
      <c r="J435" s="54">
        <f t="shared" si="75"/>
        <v>10000000</v>
      </c>
      <c r="K435" s="54">
        <f t="shared" si="76"/>
        <v>10000000</v>
      </c>
      <c r="L435" s="49" t="e">
        <f t="shared" si="77"/>
        <v>#DIV/0!</v>
      </c>
      <c r="M435" s="57">
        <f t="shared" si="78"/>
        <v>121.60114021548934</v>
      </c>
      <c r="N435" s="41">
        <f t="shared" si="79"/>
        <v>-28666.066081162833</v>
      </c>
      <c r="O435" s="41"/>
      <c r="P435" s="41"/>
      <c r="Q435" s="41"/>
      <c r="R435" s="57"/>
      <c r="S435" s="57"/>
      <c r="T435" s="41"/>
      <c r="U435" s="41"/>
    </row>
    <row r="436" spans="1:21" ht="12.75">
      <c r="A436" s="116">
        <f t="shared" si="68"/>
        <v>2951.209226666324</v>
      </c>
      <c r="B436" s="117">
        <f t="shared" si="82"/>
        <v>18542.994451402676</v>
      </c>
      <c r="C436" s="49">
        <f t="shared" si="69"/>
        <v>8.141749399000693</v>
      </c>
      <c r="D436" s="118">
        <f t="shared" si="70"/>
        <v>-172.66886118165218</v>
      </c>
      <c r="E436" s="49">
        <f t="shared" si="71"/>
        <v>10.99923374800869</v>
      </c>
      <c r="F436" s="49">
        <f t="shared" si="72"/>
        <v>226.6180934925537</v>
      </c>
      <c r="G436" s="118">
        <f t="shared" si="73"/>
        <v>19.140983147009383</v>
      </c>
      <c r="H436" s="118">
        <f t="shared" si="74"/>
        <v>53.94923231090152</v>
      </c>
      <c r="I436" s="118">
        <f t="shared" si="80"/>
        <v>25.30000000000009</v>
      </c>
      <c r="J436" s="54">
        <f t="shared" si="75"/>
        <v>10000000</v>
      </c>
      <c r="K436" s="54">
        <f t="shared" si="76"/>
        <v>10000000</v>
      </c>
      <c r="L436" s="49" t="e">
        <f t="shared" si="77"/>
        <v>#DIV/0!</v>
      </c>
      <c r="M436" s="57">
        <f t="shared" si="78"/>
        <v>121.16829163045361</v>
      </c>
      <c r="N436" s="41">
        <f t="shared" si="79"/>
        <v>-28466.098933092475</v>
      </c>
      <c r="O436" s="41"/>
      <c r="P436" s="41"/>
      <c r="Q436" s="41"/>
      <c r="R436" s="57"/>
      <c r="S436" s="57"/>
      <c r="T436" s="41"/>
      <c r="U436" s="41"/>
    </row>
    <row r="437" spans="1:21" ht="12.75">
      <c r="A437" s="116">
        <f t="shared" si="68"/>
        <v>3019.951720401954</v>
      </c>
      <c r="B437" s="117">
        <f t="shared" si="82"/>
        <v>18974.916278021272</v>
      </c>
      <c r="C437" s="49">
        <f t="shared" si="69"/>
        <v>7.702055614322361</v>
      </c>
      <c r="D437" s="118">
        <f t="shared" si="70"/>
        <v>-172.68901922768504</v>
      </c>
      <c r="E437" s="49">
        <f t="shared" si="71"/>
        <v>11.160316338080476</v>
      </c>
      <c r="F437" s="49">
        <f t="shared" si="72"/>
        <v>227.20978973705218</v>
      </c>
      <c r="G437" s="118">
        <f t="shared" si="73"/>
        <v>18.862371952402835</v>
      </c>
      <c r="H437" s="118">
        <f t="shared" si="74"/>
        <v>54.52077050936714</v>
      </c>
      <c r="I437" s="118">
        <f t="shared" si="80"/>
        <v>25.200000000000088</v>
      </c>
      <c r="J437" s="54">
        <f t="shared" si="75"/>
        <v>10000000</v>
      </c>
      <c r="K437" s="54">
        <f t="shared" si="76"/>
        <v>10000000</v>
      </c>
      <c r="L437" s="49" t="e">
        <f t="shared" si="77"/>
        <v>#DIV/0!</v>
      </c>
      <c r="M437" s="57">
        <f t="shared" si="78"/>
        <v>120.73460662739812</v>
      </c>
      <c r="N437" s="41">
        <f t="shared" si="79"/>
        <v>-28263.60066020451</v>
      </c>
      <c r="O437" s="41"/>
      <c r="P437" s="41"/>
      <c r="Q437" s="41"/>
      <c r="R437" s="57"/>
      <c r="S437" s="57"/>
      <c r="T437" s="41"/>
      <c r="U437" s="41"/>
    </row>
    <row r="438" spans="1:21" ht="12.75">
      <c r="A438" s="116">
        <f t="shared" si="68"/>
        <v>3090.295432513529</v>
      </c>
      <c r="B438" s="117">
        <f t="shared" si="82"/>
        <v>19416.89885641319</v>
      </c>
      <c r="C438" s="49">
        <f t="shared" si="69"/>
        <v>7.264388421985513</v>
      </c>
      <c r="D438" s="118">
        <f t="shared" si="70"/>
        <v>-172.7036232622591</v>
      </c>
      <c r="E438" s="49">
        <f t="shared" si="71"/>
        <v>11.3228403100751</v>
      </c>
      <c r="F438" s="49">
        <f t="shared" si="72"/>
        <v>227.78317090577377</v>
      </c>
      <c r="G438" s="118">
        <f t="shared" si="73"/>
        <v>18.587228732060613</v>
      </c>
      <c r="H438" s="118">
        <f t="shared" si="74"/>
        <v>55.07954764351467</v>
      </c>
      <c r="I438" s="118">
        <f t="shared" si="80"/>
        <v>25.100000000000087</v>
      </c>
      <c r="J438" s="54">
        <f t="shared" si="75"/>
        <v>10000000</v>
      </c>
      <c r="K438" s="54">
        <f t="shared" si="76"/>
        <v>10000000</v>
      </c>
      <c r="L438" s="49" t="e">
        <f t="shared" si="77"/>
        <v>#DIV/0!</v>
      </c>
      <c r="M438" s="57">
        <f t="shared" si="78"/>
        <v>120.3000621678377</v>
      </c>
      <c r="N438" s="41">
        <f t="shared" si="79"/>
        <v>-28058.577598227275</v>
      </c>
      <c r="O438" s="41"/>
      <c r="P438" s="41"/>
      <c r="Q438" s="41"/>
      <c r="R438" s="57"/>
      <c r="S438" s="57"/>
      <c r="T438" s="41"/>
      <c r="U438" s="41"/>
    </row>
    <row r="439" spans="1:21" ht="12.75">
      <c r="A439" s="116">
        <f t="shared" si="68"/>
        <v>3162.2776601683177</v>
      </c>
      <c r="B439" s="117">
        <f t="shared" si="82"/>
        <v>19869.176531591813</v>
      </c>
      <c r="C439" s="49">
        <f t="shared" si="69"/>
        <v>6.828644076663779</v>
      </c>
      <c r="D439" s="118">
        <f t="shared" si="70"/>
        <v>-172.71281666138404</v>
      </c>
      <c r="E439" s="49">
        <f t="shared" si="71"/>
        <v>11.486745245669617</v>
      </c>
      <c r="F439" s="49">
        <f t="shared" si="72"/>
        <v>228.3382856154103</v>
      </c>
      <c r="G439" s="118">
        <f t="shared" si="73"/>
        <v>18.315389322333395</v>
      </c>
      <c r="H439" s="118">
        <f t="shared" si="74"/>
        <v>55.625468954026275</v>
      </c>
      <c r="I439" s="118">
        <f t="shared" si="80"/>
        <v>25.000000000000085</v>
      </c>
      <c r="J439" s="54">
        <f t="shared" si="75"/>
        <v>10000000</v>
      </c>
      <c r="K439" s="54">
        <f t="shared" si="76"/>
        <v>10000000</v>
      </c>
      <c r="L439" s="49" t="e">
        <f t="shared" si="77"/>
        <v>#DIV/0!</v>
      </c>
      <c r="M439" s="57">
        <f t="shared" si="78"/>
        <v>119.8646344945029</v>
      </c>
      <c r="N439" s="41">
        <f t="shared" si="79"/>
        <v>-27851.037596959846</v>
      </c>
      <c r="O439" s="41"/>
      <c r="P439" s="41"/>
      <c r="Q439" s="41"/>
      <c r="R439" s="57"/>
      <c r="S439" s="57"/>
      <c r="T439" s="41"/>
      <c r="U439" s="41"/>
    </row>
    <row r="440" spans="1:21" ht="12.75">
      <c r="A440" s="116">
        <f t="shared" si="68"/>
        <v>3235.9365692962215</v>
      </c>
      <c r="B440" s="117">
        <f t="shared" si="82"/>
        <v>20331.989107167137</v>
      </c>
      <c r="C440" s="49">
        <f t="shared" si="69"/>
        <v>6.394725232289199</v>
      </c>
      <c r="D440" s="118">
        <f t="shared" si="70"/>
        <v>-172.716728512887</v>
      </c>
      <c r="E440" s="49">
        <f t="shared" si="71"/>
        <v>11.651972172935295</v>
      </c>
      <c r="F440" s="49">
        <f t="shared" si="72"/>
        <v>228.87518738765118</v>
      </c>
      <c r="G440" s="118">
        <f t="shared" si="73"/>
        <v>18.046697405224492</v>
      </c>
      <c r="H440" s="118">
        <f t="shared" si="74"/>
        <v>56.15845887476419</v>
      </c>
      <c r="I440" s="118">
        <f t="shared" si="80"/>
        <v>24.900000000000084</v>
      </c>
      <c r="J440" s="54">
        <f t="shared" si="75"/>
        <v>10000000</v>
      </c>
      <c r="K440" s="54">
        <f t="shared" si="76"/>
        <v>10000000</v>
      </c>
      <c r="L440" s="49" t="e">
        <f t="shared" si="77"/>
        <v>#DIV/0!</v>
      </c>
      <c r="M440" s="57">
        <f t="shared" si="78"/>
        <v>119.42829910488614</v>
      </c>
      <c r="N440" s="41">
        <f t="shared" si="79"/>
        <v>-27640.990050738044</v>
      </c>
      <c r="O440" s="41"/>
      <c r="P440" s="41"/>
      <c r="Q440" s="41"/>
      <c r="R440" s="57"/>
      <c r="S440" s="57"/>
      <c r="T440" s="41"/>
      <c r="U440" s="41"/>
    </row>
    <row r="441" spans="1:21" ht="12.75">
      <c r="A441" s="116">
        <f t="shared" si="68"/>
        <v>3311.3112148258465</v>
      </c>
      <c r="B441" s="117">
        <f t="shared" si="81"/>
        <v>20805.581972492746</v>
      </c>
      <c r="C441" s="49">
        <f t="shared" si="69"/>
        <v>5.962540499181154</v>
      </c>
      <c r="D441" s="118">
        <f t="shared" si="70"/>
        <v>-172.71547479257822</v>
      </c>
      <c r="E441" s="49">
        <f t="shared" si="71"/>
        <v>11.818463551107893</v>
      </c>
      <c r="F441" s="49">
        <f t="shared" si="72"/>
        <v>229.3939340146222</v>
      </c>
      <c r="G441" s="118">
        <f t="shared" si="73"/>
        <v>17.78100405028905</v>
      </c>
      <c r="H441" s="118">
        <f t="shared" si="74"/>
        <v>56.67845922204398</v>
      </c>
      <c r="I441" s="118">
        <f t="shared" si="80"/>
        <v>24.800000000000082</v>
      </c>
      <c r="J441" s="54">
        <f t="shared" si="75"/>
        <v>10000000</v>
      </c>
      <c r="K441" s="54">
        <f t="shared" si="76"/>
        <v>10000000</v>
      </c>
      <c r="L441" s="49" t="e">
        <f t="shared" si="77"/>
        <v>#DIV/0!</v>
      </c>
      <c r="M441" s="57">
        <f t="shared" si="78"/>
        <v>118.9910307236198</v>
      </c>
      <c r="N441" s="41">
        <f t="shared" si="79"/>
        <v>-27428.445927591933</v>
      </c>
      <c r="O441" s="41"/>
      <c r="P441" s="41"/>
      <c r="Q441" s="41"/>
      <c r="R441" s="57"/>
      <c r="S441" s="57"/>
      <c r="T441" s="41"/>
      <c r="U441" s="41"/>
    </row>
    <row r="442" spans="1:21" ht="12.75">
      <c r="A442" s="116">
        <f t="shared" si="68"/>
        <v>3388.4415613919614</v>
      </c>
      <c r="B442" s="117">
        <f t="shared" si="81"/>
        <v>21290.206232774628</v>
      </c>
      <c r="C442" s="49">
        <f t="shared" si="69"/>
        <v>5.532004039149835</v>
      </c>
      <c r="D442" s="118">
        <f t="shared" si="70"/>
        <v>-172.70915941576638</v>
      </c>
      <c r="E442" s="49">
        <f t="shared" si="71"/>
        <v>11.986163251232178</v>
      </c>
      <c r="F442" s="49">
        <f t="shared" si="72"/>
        <v>229.89458694851226</v>
      </c>
      <c r="G442" s="118">
        <f t="shared" si="73"/>
        <v>17.518167290382014</v>
      </c>
      <c r="H442" s="118">
        <f t="shared" si="74"/>
        <v>57.18542753274588</v>
      </c>
      <c r="I442" s="118">
        <f t="shared" si="80"/>
        <v>24.70000000000008</v>
      </c>
      <c r="J442" s="54">
        <f t="shared" si="75"/>
        <v>10000000</v>
      </c>
      <c r="K442" s="54">
        <f t="shared" si="76"/>
        <v>10000000</v>
      </c>
      <c r="L442" s="49" t="e">
        <f t="shared" si="77"/>
        <v>#DIV/0!</v>
      </c>
      <c r="M442" s="57">
        <f t="shared" si="78"/>
        <v>118.55280327362522</v>
      </c>
      <c r="N442" s="41">
        <f t="shared" si="79"/>
        <v>-27213.417796990485</v>
      </c>
      <c r="O442" s="41"/>
      <c r="P442" s="41"/>
      <c r="Q442" s="41"/>
      <c r="R442" s="57"/>
      <c r="S442" s="57"/>
      <c r="T442" s="41"/>
      <c r="U442" s="41"/>
    </row>
    <row r="443" spans="1:21" ht="12.75">
      <c r="A443" s="116">
        <f t="shared" si="68"/>
        <v>3467.368504525253</v>
      </c>
      <c r="B443" s="117">
        <f t="shared" si="81"/>
        <v>21786.118842210322</v>
      </c>
      <c r="C443" s="49">
        <f t="shared" si="69"/>
        <v>5.103035194804811</v>
      </c>
      <c r="D443" s="118">
        <f t="shared" si="70"/>
        <v>-172.69787517901085</v>
      </c>
      <c r="E443" s="49">
        <f t="shared" si="71"/>
        <v>12.155016533021444</v>
      </c>
      <c r="F443" s="49">
        <f t="shared" si="72"/>
        <v>230.377210715744</v>
      </c>
      <c r="G443" s="118">
        <f t="shared" si="73"/>
        <v>17.258051727826256</v>
      </c>
      <c r="H443" s="118">
        <f t="shared" si="74"/>
        <v>57.67933553673316</v>
      </c>
      <c r="I443" s="118">
        <f t="shared" si="80"/>
        <v>24.60000000000008</v>
      </c>
      <c r="J443" s="54">
        <f t="shared" si="75"/>
        <v>10000000</v>
      </c>
      <c r="K443" s="54">
        <f t="shared" si="76"/>
        <v>10000000</v>
      </c>
      <c r="L443" s="49" t="e">
        <f t="shared" si="77"/>
        <v>#DIV/0!</v>
      </c>
      <c r="M443" s="57">
        <f t="shared" si="78"/>
        <v>118.11358984596623</v>
      </c>
      <c r="N443" s="41">
        <f t="shared" si="79"/>
        <v>-26995.919856070515</v>
      </c>
      <c r="O443" s="41"/>
      <c r="P443" s="41"/>
      <c r="Q443" s="41"/>
      <c r="R443" s="57"/>
      <c r="S443" s="57"/>
      <c r="T443" s="41"/>
      <c r="U443" s="41"/>
    </row>
    <row r="444" spans="1:21" ht="12.75">
      <c r="A444" s="116">
        <f t="shared" si="68"/>
        <v>3548.133892335691</v>
      </c>
      <c r="B444" s="117">
        <f t="shared" si="81"/>
        <v>22293.58274022953</v>
      </c>
      <c r="C444" s="49">
        <f t="shared" si="69"/>
        <v>4.6755581497316605</v>
      </c>
      <c r="D444" s="118">
        <f t="shared" si="70"/>
        <v>-172.68170460501187</v>
      </c>
      <c r="E444" s="49">
        <f t="shared" si="71"/>
        <v>12.324970018256614</v>
      </c>
      <c r="F444" s="49">
        <f t="shared" si="72"/>
        <v>230.8418723558906</v>
      </c>
      <c r="G444" s="118">
        <f t="shared" si="73"/>
        <v>17.000528167988275</v>
      </c>
      <c r="H444" s="118">
        <f t="shared" si="74"/>
        <v>58.16016775087871</v>
      </c>
      <c r="I444" s="118">
        <f t="shared" si="80"/>
        <v>24.500000000000078</v>
      </c>
      <c r="J444" s="54">
        <f t="shared" si="75"/>
        <v>10000000</v>
      </c>
      <c r="K444" s="54">
        <f t="shared" si="76"/>
        <v>10000000</v>
      </c>
      <c r="L444" s="49" t="e">
        <f t="shared" si="77"/>
        <v>#DIV/0!</v>
      </c>
      <c r="M444" s="57">
        <f t="shared" si="78"/>
        <v>117.67336266833759</v>
      </c>
      <c r="N444" s="41">
        <f t="shared" si="79"/>
        <v>-26775.96795424608</v>
      </c>
      <c r="O444" s="41"/>
      <c r="P444" s="41"/>
      <c r="Q444" s="41"/>
      <c r="R444" s="57"/>
      <c r="S444" s="57"/>
      <c r="T444" s="41"/>
      <c r="U444" s="41"/>
    </row>
    <row r="445" spans="1:21" ht="12.75">
      <c r="A445" s="116">
        <f t="shared" si="68"/>
        <v>3630.780547700951</v>
      </c>
      <c r="B445" s="117">
        <f t="shared" si="81"/>
        <v>22812.866990908067</v>
      </c>
      <c r="C445" s="49">
        <f t="shared" si="69"/>
        <v>4.249501616575567</v>
      </c>
      <c r="D445" s="118">
        <f t="shared" si="70"/>
        <v>-172.66072070185314</v>
      </c>
      <c r="E445" s="49">
        <f t="shared" si="71"/>
        <v>12.495971661033433</v>
      </c>
      <c r="F445" s="49">
        <f t="shared" si="72"/>
        <v>231.28864088540894</v>
      </c>
      <c r="G445" s="118">
        <f t="shared" si="73"/>
        <v>16.745473277609</v>
      </c>
      <c r="H445" s="118">
        <f t="shared" si="74"/>
        <v>58.6279201835558</v>
      </c>
      <c r="I445" s="118">
        <f t="shared" si="80"/>
        <v>24.400000000000077</v>
      </c>
      <c r="J445" s="54">
        <f t="shared" si="75"/>
        <v>10000000</v>
      </c>
      <c r="K445" s="54">
        <f t="shared" si="76"/>
        <v>10000000</v>
      </c>
      <c r="L445" s="49" t="e">
        <f t="shared" si="77"/>
        <v>#DIV/0!</v>
      </c>
      <c r="M445" s="57">
        <f t="shared" si="78"/>
        <v>117.23209307211346</v>
      </c>
      <c r="N445" s="41">
        <f t="shared" si="79"/>
        <v>-26553.5796160953</v>
      </c>
      <c r="O445" s="41"/>
      <c r="P445" s="41"/>
      <c r="Q445" s="41"/>
      <c r="R445" s="57"/>
      <c r="S445" s="57"/>
      <c r="T445" s="41"/>
      <c r="U445" s="41"/>
    </row>
    <row r="446" spans="1:21" ht="12.75">
      <c r="A446" s="116">
        <f t="shared" si="68"/>
        <v>3715.3522909716594</v>
      </c>
      <c r="B446" s="117">
        <f t="shared" si="81"/>
        <v>23344.246925629144</v>
      </c>
      <c r="C446" s="49">
        <f t="shared" si="69"/>
        <v>3.8247985504013893</v>
      </c>
      <c r="D446" s="118">
        <f t="shared" si="70"/>
        <v>-172.63498764636412</v>
      </c>
      <c r="E446" s="49">
        <f t="shared" si="71"/>
        <v>12.667970715150087</v>
      </c>
      <c r="F446" s="49">
        <f t="shared" si="72"/>
        <v>231.71758678613654</v>
      </c>
      <c r="G446" s="118">
        <f t="shared" si="73"/>
        <v>16.492769265551477</v>
      </c>
      <c r="H446" s="118">
        <f t="shared" si="74"/>
        <v>59.08259913977241</v>
      </c>
      <c r="I446" s="118">
        <f t="shared" si="80"/>
        <v>24.300000000000075</v>
      </c>
      <c r="J446" s="54">
        <f t="shared" si="75"/>
        <v>10000000</v>
      </c>
      <c r="K446" s="54">
        <f t="shared" si="76"/>
        <v>10000000</v>
      </c>
      <c r="L446" s="49" t="e">
        <f t="shared" si="77"/>
        <v>#DIV/0!</v>
      </c>
      <c r="M446" s="57">
        <f t="shared" si="78"/>
        <v>116.78975145787632</v>
      </c>
      <c r="N446" s="41">
        <f t="shared" si="79"/>
        <v>-26328.774062422453</v>
      </c>
      <c r="O446" s="41"/>
      <c r="P446" s="41"/>
      <c r="Q446" s="41"/>
      <c r="R446" s="57"/>
      <c r="S446" s="57"/>
      <c r="T446" s="41"/>
      <c r="U446" s="41"/>
    </row>
    <row r="447" spans="1:21" ht="12.75">
      <c r="A447" s="116">
        <f t="shared" si="68"/>
        <v>3801.8939632055467</v>
      </c>
      <c r="B447" s="117">
        <f t="shared" si="81"/>
        <v>23888.004289067856</v>
      </c>
      <c r="C447" s="49">
        <f t="shared" si="69"/>
        <v>3.4013858849858125</v>
      </c>
      <c r="D447" s="118">
        <f t="shared" si="70"/>
        <v>-172.60456140013522</v>
      </c>
      <c r="E447" s="49">
        <f t="shared" si="71"/>
        <v>12.8409176989101</v>
      </c>
      <c r="F447" s="49">
        <f t="shared" si="72"/>
        <v>232.12878151839897</v>
      </c>
      <c r="G447" s="118">
        <f t="shared" si="73"/>
        <v>16.242303583895914</v>
      </c>
      <c r="H447" s="118">
        <f t="shared" si="74"/>
        <v>59.52422011826374</v>
      </c>
      <c r="I447" s="118">
        <f t="shared" si="80"/>
        <v>24.200000000000074</v>
      </c>
      <c r="J447" s="54">
        <f t="shared" si="75"/>
        <v>10000000</v>
      </c>
      <c r="K447" s="54">
        <f t="shared" si="76"/>
        <v>10000000</v>
      </c>
      <c r="L447" s="49" t="e">
        <f t="shared" si="77"/>
        <v>#DIV/0!</v>
      </c>
      <c r="M447" s="57">
        <f t="shared" si="78"/>
        <v>116.34630725934151</v>
      </c>
      <c r="N447" s="41">
        <f t="shared" si="79"/>
        <v>-26101.572229395017</v>
      </c>
      <c r="O447" s="41"/>
      <c r="P447" s="41"/>
      <c r="Q447" s="41"/>
      <c r="R447" s="57"/>
      <c r="S447" s="57"/>
      <c r="T447" s="41"/>
      <c r="U447" s="41"/>
    </row>
    <row r="448" spans="1:21" ht="12.75">
      <c r="A448" s="116">
        <f t="shared" si="68"/>
        <v>3890.451449942741</v>
      </c>
      <c r="B448" s="117">
        <f t="shared" si="81"/>
        <v>24444.427388575747</v>
      </c>
      <c r="C448" s="49">
        <f t="shared" si="69"/>
        <v>2.9792042899536737</v>
      </c>
      <c r="D448" s="118">
        <f t="shared" si="70"/>
        <v>-172.56949026565508</v>
      </c>
      <c r="E448" s="49">
        <f t="shared" si="71"/>
        <v>13.01476435759707</v>
      </c>
      <c r="F448" s="49">
        <f t="shared" si="72"/>
        <v>232.52229705847478</v>
      </c>
      <c r="G448" s="118">
        <f t="shared" si="73"/>
        <v>15.993968647550744</v>
      </c>
      <c r="H448" s="118">
        <f t="shared" si="74"/>
        <v>59.9528067928197</v>
      </c>
      <c r="I448" s="118">
        <f t="shared" si="80"/>
        <v>24.100000000000072</v>
      </c>
      <c r="J448" s="54">
        <f t="shared" si="75"/>
        <v>10000000</v>
      </c>
      <c r="K448" s="54">
        <f t="shared" si="76"/>
        <v>10000000</v>
      </c>
      <c r="L448" s="49" t="e">
        <f t="shared" si="77"/>
        <v>#DIV/0!</v>
      </c>
      <c r="M448" s="57">
        <f t="shared" si="78"/>
        <v>115.90172890558618</v>
      </c>
      <c r="N448" s="41">
        <f t="shared" si="79"/>
        <v>-25871.99678565603</v>
      </c>
      <c r="O448" s="41"/>
      <c r="P448" s="41"/>
      <c r="Q448" s="41"/>
      <c r="R448" s="57"/>
      <c r="S448" s="57"/>
      <c r="T448" s="41"/>
      <c r="U448" s="41"/>
    </row>
    <row r="449" spans="1:21" ht="12.75">
      <c r="A449" s="116">
        <f t="shared" si="68"/>
        <v>3981.0717055349082</v>
      </c>
      <c r="B449" s="117">
        <f t="shared" si="81"/>
        <v>25013.811247045312</v>
      </c>
      <c r="C449" s="49">
        <f t="shared" si="69"/>
        <v>2.5581979468892775</v>
      </c>
      <c r="D449" s="118">
        <f t="shared" si="70"/>
        <v>-172.52981538912698</v>
      </c>
      <c r="E449" s="49">
        <f t="shared" si="71"/>
        <v>13.189463623863222</v>
      </c>
      <c r="F449" s="49">
        <f t="shared" si="72"/>
        <v>232.89820546010102</v>
      </c>
      <c r="G449" s="118">
        <f t="shared" si="73"/>
        <v>15.7476615707525</v>
      </c>
      <c r="H449" s="118">
        <f t="shared" si="74"/>
        <v>60.368390070974044</v>
      </c>
      <c r="I449" s="118">
        <f t="shared" si="80"/>
        <v>24.00000000000007</v>
      </c>
      <c r="J449" s="54">
        <f t="shared" si="75"/>
        <v>10000000</v>
      </c>
      <c r="K449" s="54">
        <f t="shared" si="76"/>
        <v>10000000</v>
      </c>
      <c r="L449" s="49" t="e">
        <f t="shared" si="77"/>
        <v>#DIV/0!</v>
      </c>
      <c r="M449" s="57">
        <f t="shared" si="78"/>
        <v>115.45598378148543</v>
      </c>
      <c r="N449" s="41">
        <f t="shared" si="79"/>
        <v>-25640.07214731501</v>
      </c>
      <c r="O449" s="41"/>
      <c r="P449" s="41"/>
      <c r="Q449" s="41"/>
      <c r="R449" s="57"/>
      <c r="S449" s="57"/>
      <c r="T449" s="41"/>
      <c r="U449" s="41"/>
    </row>
    <row r="450" spans="1:21" ht="12.75">
      <c r="A450" s="116">
        <f t="shared" si="68"/>
        <v>4073.802778041064</v>
      </c>
      <c r="B450" s="117">
        <f t="shared" si="81"/>
        <v>25596.457759334993</v>
      </c>
      <c r="C450" s="49">
        <f t="shared" si="69"/>
        <v>2.1383143427533997</v>
      </c>
      <c r="D450" s="118">
        <f t="shared" si="70"/>
        <v>-172.4855712157314</v>
      </c>
      <c r="E450" s="49">
        <f t="shared" si="71"/>
        <v>13.364969576253747</v>
      </c>
      <c r="F450" s="49">
        <f t="shared" si="72"/>
        <v>233.2565784396246</v>
      </c>
      <c r="G450" s="118">
        <f t="shared" si="73"/>
        <v>15.503283919007147</v>
      </c>
      <c r="H450" s="118">
        <f t="shared" si="74"/>
        <v>60.77100722389321</v>
      </c>
      <c r="I450" s="118">
        <f t="shared" si="80"/>
        <v>23.90000000000007</v>
      </c>
      <c r="J450" s="54">
        <f t="shared" si="75"/>
        <v>10000000</v>
      </c>
      <c r="K450" s="54">
        <f t="shared" si="76"/>
        <v>10000000</v>
      </c>
      <c r="L450" s="49" t="e">
        <f t="shared" si="77"/>
        <v>#DIV/0!</v>
      </c>
      <c r="M450" s="57">
        <f t="shared" si="78"/>
        <v>115.00903818625247</v>
      </c>
      <c r="N450" s="41">
        <f t="shared" si="79"/>
        <v>-25405.82449072343</v>
      </c>
      <c r="O450" s="41"/>
      <c r="P450" s="41"/>
      <c r="Q450" s="41"/>
      <c r="R450" s="57"/>
      <c r="S450" s="57"/>
      <c r="T450" s="41"/>
      <c r="U450" s="41"/>
    </row>
    <row r="451" spans="1:21" ht="12.75">
      <c r="A451" s="116">
        <f t="shared" si="68"/>
        <v>4168.693834703287</v>
      </c>
      <c r="B451" s="117">
        <f t="shared" si="81"/>
        <v>26192.675852337823</v>
      </c>
      <c r="C451" s="49">
        <f t="shared" si="69"/>
        <v>1.719504079106785</v>
      </c>
      <c r="D451" s="118">
        <f t="shared" si="70"/>
        <v>-172.43678590242203</v>
      </c>
      <c r="E451" s="49">
        <f t="shared" si="71"/>
        <v>13.541237396075129</v>
      </c>
      <c r="F451" s="49">
        <f t="shared" si="72"/>
        <v>233.5974869843591</v>
      </c>
      <c r="G451" s="118">
        <f t="shared" si="73"/>
        <v>15.260741475181915</v>
      </c>
      <c r="H451" s="118">
        <f t="shared" si="74"/>
        <v>61.16070108193708</v>
      </c>
      <c r="I451" s="118">
        <f t="shared" si="80"/>
        <v>23.800000000000068</v>
      </c>
      <c r="J451" s="54">
        <f t="shared" si="75"/>
        <v>10000000</v>
      </c>
      <c r="K451" s="54">
        <f t="shared" si="76"/>
        <v>10000000</v>
      </c>
      <c r="L451" s="49" t="e">
        <f t="shared" si="77"/>
        <v>#DIV/0!</v>
      </c>
      <c r="M451" s="57">
        <f t="shared" si="78"/>
        <v>114.56085728996946</v>
      </c>
      <c r="N451" s="41">
        <f t="shared" si="79"/>
        <v>-25169.281762942654</v>
      </c>
      <c r="O451" s="41"/>
      <c r="P451" s="41"/>
      <c r="Q451" s="41"/>
      <c r="R451" s="57"/>
      <c r="S451" s="57"/>
      <c r="T451" s="41"/>
      <c r="U451" s="41"/>
    </row>
    <row r="452" spans="1:21" ht="12.75">
      <c r="A452" s="116">
        <f t="shared" si="68"/>
        <v>4265.79518801586</v>
      </c>
      <c r="B452" s="117">
        <f t="shared" si="81"/>
        <v>26802.78164877863</v>
      </c>
      <c r="C452" s="49">
        <f t="shared" si="69"/>
        <v>1.3017206957965286</v>
      </c>
      <c r="D452" s="118">
        <f t="shared" si="70"/>
        <v>-172.38348169274911</v>
      </c>
      <c r="E452" s="49">
        <f t="shared" si="71"/>
        <v>13.718223322796915</v>
      </c>
      <c r="F452" s="49">
        <f t="shared" si="72"/>
        <v>233.9210009836629</v>
      </c>
      <c r="G452" s="118">
        <f t="shared" si="73"/>
        <v>15.019944018593444</v>
      </c>
      <c r="H452" s="118">
        <f t="shared" si="74"/>
        <v>61.53751929091379</v>
      </c>
      <c r="I452" s="118">
        <f t="shared" si="80"/>
        <v>23.700000000000067</v>
      </c>
      <c r="J452" s="54">
        <f t="shared" si="75"/>
        <v>10000000</v>
      </c>
      <c r="K452" s="54">
        <f t="shared" si="76"/>
        <v>10000000</v>
      </c>
      <c r="L452" s="49" t="e">
        <f t="shared" si="77"/>
        <v>#DIV/0!</v>
      </c>
      <c r="M452" s="57">
        <f t="shared" si="78"/>
        <v>114.11140508799124</v>
      </c>
      <c r="N452" s="41">
        <f t="shared" si="79"/>
        <v>-24930.473689817274</v>
      </c>
      <c r="O452" s="41"/>
      <c r="P452" s="41"/>
      <c r="Q452" s="41"/>
      <c r="R452" s="57"/>
      <c r="S452" s="57"/>
      <c r="T452" s="41"/>
      <c r="U452" s="41"/>
    </row>
    <row r="453" spans="1:21" ht="12.75">
      <c r="A453" s="116">
        <f t="shared" si="68"/>
        <v>4365.158322401594</v>
      </c>
      <c r="B453" s="117">
        <f t="shared" si="81"/>
        <v>27427.098634826387</v>
      </c>
      <c r="C453" s="49">
        <f t="shared" si="69"/>
        <v>0.8849205078953165</v>
      </c>
      <c r="D453" s="118">
        <f t="shared" si="70"/>
        <v>-172.32567525769485</v>
      </c>
      <c r="E453" s="49">
        <f t="shared" si="71"/>
        <v>13.895884608162694</v>
      </c>
      <c r="F453" s="49">
        <f t="shared" si="72"/>
        <v>234.22718888222047</v>
      </c>
      <c r="G453" s="118">
        <f t="shared" si="73"/>
        <v>14.78080511605801</v>
      </c>
      <c r="H453" s="118">
        <f t="shared" si="74"/>
        <v>61.90151362452562</v>
      </c>
      <c r="I453" s="118">
        <f t="shared" si="80"/>
        <v>23.600000000000065</v>
      </c>
      <c r="J453" s="54">
        <f t="shared" si="75"/>
        <v>10000000</v>
      </c>
      <c r="K453" s="54">
        <f t="shared" si="76"/>
        <v>10000000</v>
      </c>
      <c r="L453" s="49" t="e">
        <f t="shared" si="77"/>
        <v>#DIV/0!</v>
      </c>
      <c r="M453" s="57">
        <f t="shared" si="78"/>
        <v>113.66064435309235</v>
      </c>
      <c r="N453" s="41">
        <f t="shared" si="79"/>
        <v>-24689.431781568794</v>
      </c>
      <c r="O453" s="41"/>
      <c r="P453" s="41"/>
      <c r="Q453" s="41"/>
      <c r="R453" s="57"/>
      <c r="S453" s="57"/>
      <c r="T453" s="41"/>
      <c r="U453" s="41"/>
    </row>
    <row r="454" spans="1:21" ht="12.75">
      <c r="A454" s="116">
        <f t="shared" si="68"/>
        <v>4466.835921509566</v>
      </c>
      <c r="B454" s="117">
        <f t="shared" si="81"/>
        <v>28065.957831610893</v>
      </c>
      <c r="C454" s="49">
        <f t="shared" si="69"/>
        <v>0.46906245480554104</v>
      </c>
      <c r="D454" s="118">
        <f t="shared" si="70"/>
        <v>-172.26337800605745</v>
      </c>
      <c r="E454" s="49">
        <f t="shared" si="71"/>
        <v>14.07417946916947</v>
      </c>
      <c r="F454" s="49">
        <f t="shared" si="72"/>
        <v>234.51611735498568</v>
      </c>
      <c r="G454" s="118">
        <f t="shared" si="73"/>
        <v>14.543241923975012</v>
      </c>
      <c r="H454" s="118">
        <f t="shared" si="74"/>
        <v>62.25273934892823</v>
      </c>
      <c r="I454" s="118">
        <f t="shared" si="80"/>
        <v>23.500000000000064</v>
      </c>
      <c r="J454" s="54">
        <f t="shared" si="75"/>
        <v>10000000</v>
      </c>
      <c r="K454" s="54">
        <f t="shared" si="76"/>
        <v>10000000</v>
      </c>
      <c r="L454" s="49" t="e">
        <f t="shared" si="77"/>
        <v>#DIV/0!</v>
      </c>
      <c r="M454" s="57">
        <f t="shared" si="78"/>
        <v>113.20853658521878</v>
      </c>
      <c r="N454" s="41">
        <f t="shared" si="79"/>
        <v>-24446.189335831234</v>
      </c>
      <c r="O454" s="41"/>
      <c r="P454" s="41"/>
      <c r="Q454" s="41"/>
      <c r="R454" s="57"/>
      <c r="S454" s="57"/>
      <c r="T454" s="41"/>
      <c r="U454" s="41"/>
    </row>
    <row r="455" spans="1:21" ht="12.75">
      <c r="A455" s="116">
        <f t="shared" si="68"/>
        <v>4570.881896148687</v>
      </c>
      <c r="B455" s="117">
        <f t="shared" si="81"/>
        <v>28719.697970734596</v>
      </c>
      <c r="C455" s="49">
        <f t="shared" si="69"/>
        <v>0.05410796054591881</v>
      </c>
      <c r="D455" s="118">
        <f t="shared" si="70"/>
        <v>-172.19659636753286</v>
      </c>
      <c r="E455" s="49">
        <f t="shared" si="71"/>
        <v>14.253067040060854</v>
      </c>
      <c r="F455" s="49">
        <f t="shared" si="72"/>
        <v>234.78785100323392</v>
      </c>
      <c r="G455" s="118">
        <f t="shared" si="73"/>
        <v>14.307175000606772</v>
      </c>
      <c r="H455" s="118">
        <f t="shared" si="74"/>
        <v>62.59125463570106</v>
      </c>
      <c r="I455" s="118">
        <f t="shared" si="80"/>
        <v>23.400000000000063</v>
      </c>
      <c r="J455" s="54">
        <f t="shared" si="75"/>
        <v>10000000</v>
      </c>
      <c r="K455" s="54">
        <f t="shared" si="76"/>
        <v>10000000</v>
      </c>
      <c r="L455" s="49" t="e">
        <f t="shared" si="77"/>
        <v>#DIV/0!</v>
      </c>
      <c r="M455" s="57">
        <f t="shared" si="78"/>
        <v>112.75504195869703</v>
      </c>
      <c r="N455" s="41">
        <f t="shared" si="79"/>
        <v>-24200.78143805206</v>
      </c>
      <c r="O455" s="41"/>
      <c r="P455" s="41"/>
      <c r="Q455" s="41"/>
      <c r="R455" s="57"/>
      <c r="S455" s="57"/>
      <c r="T455" s="41"/>
      <c r="U455" s="41"/>
    </row>
    <row r="456" spans="1:21" ht="12.75">
      <c r="A456" s="116">
        <f t="shared" si="68"/>
        <v>4677.351412871914</v>
      </c>
      <c r="B456" s="117">
        <f t="shared" si="81"/>
        <v>29388.665673872492</v>
      </c>
      <c r="C456" s="49">
        <f t="shared" si="69"/>
        <v>-0.3599791956656039</v>
      </c>
      <c r="D456" s="118">
        <f t="shared" si="70"/>
        <v>-172.12533205130563</v>
      </c>
      <c r="E456" s="49">
        <f t="shared" si="71"/>
        <v>14.43250732346548</v>
      </c>
      <c r="F456" s="49">
        <f t="shared" si="72"/>
        <v>235.042452071158</v>
      </c>
      <c r="G456" s="118">
        <f t="shared" si="73"/>
        <v>14.072528127799876</v>
      </c>
      <c r="H456" s="118">
        <f t="shared" si="74"/>
        <v>62.917120019852376</v>
      </c>
      <c r="I456" s="118">
        <f t="shared" si="80"/>
        <v>23.30000000000006</v>
      </c>
      <c r="J456" s="54">
        <f t="shared" si="75"/>
        <v>10000000</v>
      </c>
      <c r="K456" s="54">
        <f t="shared" si="76"/>
        <v>10000000</v>
      </c>
      <c r="L456" s="49" t="e">
        <f t="shared" si="77"/>
        <v>#DIV/0!</v>
      </c>
      <c r="M456" s="57">
        <f t="shared" si="78"/>
        <v>112.30011926673818</v>
      </c>
      <c r="N456" s="41">
        <f t="shared" si="79"/>
        <v>-23953.24495919041</v>
      </c>
      <c r="O456" s="41"/>
      <c r="P456" s="41"/>
      <c r="Q456" s="41"/>
      <c r="R456" s="57"/>
      <c r="S456" s="57"/>
      <c r="T456" s="41"/>
      <c r="U456" s="41"/>
    </row>
    <row r="457" spans="1:21" ht="12.75">
      <c r="A457" s="116">
        <f t="shared" si="68"/>
        <v>4786.300923226317</v>
      </c>
      <c r="B457" s="117">
        <f t="shared" si="81"/>
        <v>30073.21563655568</v>
      </c>
      <c r="C457" s="49">
        <f t="shared" si="69"/>
        <v>-0.7732329993347207</v>
      </c>
      <c r="D457" s="118">
        <f t="shared" si="70"/>
        <v>-172.04958228266185</v>
      </c>
      <c r="E457" s="49">
        <f t="shared" si="71"/>
        <v>14.612461140799084</v>
      </c>
      <c r="F457" s="49">
        <f t="shared" si="72"/>
        <v>235.27998018244776</v>
      </c>
      <c r="G457" s="118">
        <f t="shared" si="73"/>
        <v>13.839228141464364</v>
      </c>
      <c r="H457" s="118">
        <f t="shared" si="74"/>
        <v>63.23039789978591</v>
      </c>
      <c r="I457" s="118">
        <f t="shared" si="80"/>
        <v>23.20000000000006</v>
      </c>
      <c r="J457" s="54">
        <f t="shared" si="75"/>
        <v>10000000</v>
      </c>
      <c r="K457" s="54">
        <f t="shared" si="76"/>
        <v>10000000</v>
      </c>
      <c r="L457" s="49" t="e">
        <f t="shared" si="77"/>
        <v>#DIV/0!</v>
      </c>
      <c r="M457" s="57">
        <f t="shared" si="78"/>
        <v>111.84372586306628</v>
      </c>
      <c r="N457" s="41">
        <f t="shared" si="79"/>
        <v>-23703.61855064731</v>
      </c>
      <c r="O457" s="41"/>
      <c r="P457" s="41"/>
      <c r="Q457" s="41"/>
      <c r="R457" s="57"/>
      <c r="S457" s="57"/>
      <c r="T457" s="41"/>
      <c r="U457" s="41"/>
    </row>
    <row r="458" spans="1:21" ht="12.75">
      <c r="A458" s="116">
        <f t="shared" si="68"/>
        <v>4897.788193684396</v>
      </c>
      <c r="B458" s="117">
        <f t="shared" si="81"/>
        <v>30773.71081623544</v>
      </c>
      <c r="C458" s="49">
        <f t="shared" si="69"/>
        <v>-1.185685311844817</v>
      </c>
      <c r="D458" s="118">
        <f t="shared" si="70"/>
        <v>-171.96934001988095</v>
      </c>
      <c r="E458" s="49">
        <f t="shared" si="71"/>
        <v>14.792890082035516</v>
      </c>
      <c r="F458" s="49">
        <f t="shared" si="72"/>
        <v>235.5004920962926</v>
      </c>
      <c r="G458" s="118">
        <f t="shared" si="73"/>
        <v>13.607204770190698</v>
      </c>
      <c r="H458" s="118">
        <f t="shared" si="74"/>
        <v>63.531152076411644</v>
      </c>
      <c r="I458" s="118">
        <f t="shared" si="80"/>
        <v>23.10000000000006</v>
      </c>
      <c r="J458" s="54">
        <f t="shared" si="75"/>
        <v>10000000</v>
      </c>
      <c r="K458" s="54">
        <f t="shared" si="76"/>
        <v>10000000</v>
      </c>
      <c r="L458" s="49" t="e">
        <f t="shared" si="77"/>
        <v>#DIV/0!</v>
      </c>
      <c r="M458" s="57">
        <f t="shared" si="78"/>
        <v>111.38581760048226</v>
      </c>
      <c r="N458" s="41">
        <f t="shared" si="79"/>
        <v>-23451.942636370306</v>
      </c>
      <c r="O458" s="41"/>
      <c r="P458" s="41"/>
      <c r="Q458" s="41"/>
      <c r="R458" s="57"/>
      <c r="S458" s="57"/>
      <c r="T458" s="41"/>
      <c r="U458" s="41"/>
    </row>
    <row r="459" spans="1:21" ht="12.75">
      <c r="A459" s="116">
        <f t="shared" si="68"/>
        <v>5011.872336272659</v>
      </c>
      <c r="B459" s="117">
        <f t="shared" si="81"/>
        <v>31490.522624728197</v>
      </c>
      <c r="C459" s="49">
        <f t="shared" si="69"/>
        <v>-1.5973659735010157</v>
      </c>
      <c r="D459" s="118">
        <f t="shared" si="70"/>
        <v>-171.88459415343434</v>
      </c>
      <c r="E459" s="49">
        <f t="shared" si="71"/>
        <v>14.973756454941771</v>
      </c>
      <c r="F459" s="49">
        <f t="shared" si="72"/>
        <v>235.7040414822673</v>
      </c>
      <c r="G459" s="118">
        <f t="shared" si="73"/>
        <v>13.376390481440755</v>
      </c>
      <c r="H459" s="118">
        <f t="shared" si="74"/>
        <v>63.81944732883295</v>
      </c>
      <c r="I459" s="118">
        <f t="shared" si="80"/>
        <v>23.000000000000057</v>
      </c>
      <c r="J459" s="54">
        <f t="shared" si="75"/>
        <v>10000000</v>
      </c>
      <c r="K459" s="54">
        <f t="shared" si="76"/>
        <v>10000000</v>
      </c>
      <c r="L459" s="49" t="e">
        <f t="shared" si="77"/>
        <v>#DIV/0!</v>
      </c>
      <c r="M459" s="57">
        <f t="shared" si="78"/>
        <v>110.92634876616266</v>
      </c>
      <c r="N459" s="41">
        <f t="shared" si="79"/>
        <v>-23198.25940208129</v>
      </c>
      <c r="O459" s="41"/>
      <c r="P459" s="41"/>
      <c r="Q459" s="41"/>
      <c r="R459" s="57"/>
      <c r="S459" s="57"/>
      <c r="T459" s="41"/>
      <c r="U459" s="41"/>
    </row>
    <row r="460" spans="1:21" ht="12.75">
      <c r="A460" s="116">
        <f t="shared" si="68"/>
        <v>5128.613839913585</v>
      </c>
      <c r="B460" s="117">
        <f t="shared" si="81"/>
        <v>32224.031125142916</v>
      </c>
      <c r="C460" s="49">
        <f t="shared" si="69"/>
        <v>-2.008302899061393</v>
      </c>
      <c r="D460" s="118">
        <f t="shared" si="70"/>
        <v>-171.7953296893208</v>
      </c>
      <c r="E460" s="49">
        <f t="shared" si="71"/>
        <v>15.155023233859959</v>
      </c>
      <c r="F460" s="49">
        <f t="shared" si="72"/>
        <v>235.89067871356656</v>
      </c>
      <c r="G460" s="118">
        <f t="shared" si="73"/>
        <v>13.146720334798566</v>
      </c>
      <c r="H460" s="118">
        <f t="shared" si="74"/>
        <v>64.09534902424576</v>
      </c>
      <c r="I460" s="118">
        <f t="shared" si="80"/>
        <v>22.900000000000055</v>
      </c>
      <c r="J460" s="54">
        <f t="shared" si="75"/>
        <v>10000000</v>
      </c>
      <c r="K460" s="54">
        <f t="shared" si="76"/>
        <v>10000000</v>
      </c>
      <c r="L460" s="49" t="e">
        <f t="shared" si="77"/>
        <v>#DIV/0!</v>
      </c>
      <c r="M460" s="57">
        <f t="shared" si="78"/>
        <v>110.46527201347388</v>
      </c>
      <c r="N460" s="41">
        <f t="shared" si="79"/>
        <v>-22942.61278158173</v>
      </c>
      <c r="O460" s="41"/>
      <c r="P460" s="41"/>
      <c r="Q460" s="41"/>
      <c r="R460" s="57"/>
      <c r="S460" s="57"/>
      <c r="T460" s="41"/>
      <c r="U460" s="41"/>
    </row>
    <row r="461" spans="1:21" ht="12.75">
      <c r="A461" s="116">
        <f t="shared" si="68"/>
        <v>5248.074602497659</v>
      </c>
      <c r="B461" s="117">
        <f t="shared" si="81"/>
        <v>32974.625233395636</v>
      </c>
      <c r="C461" s="49">
        <f t="shared" si="69"/>
        <v>-2.418522166298703</v>
      </c>
      <c r="D461" s="118">
        <f t="shared" si="70"/>
        <v>-171.70152791819376</v>
      </c>
      <c r="E461" s="49">
        <f t="shared" si="71"/>
        <v>15.336654008109473</v>
      </c>
      <c r="F461" s="49">
        <f t="shared" si="72"/>
        <v>236.06045067808614</v>
      </c>
      <c r="G461" s="118">
        <f t="shared" si="73"/>
        <v>12.91813184181077</v>
      </c>
      <c r="H461" s="118">
        <f t="shared" si="74"/>
        <v>64.35892275989238</v>
      </c>
      <c r="I461" s="118">
        <f t="shared" si="80"/>
        <v>22.800000000000054</v>
      </c>
      <c r="J461" s="54">
        <f t="shared" si="75"/>
        <v>10000000</v>
      </c>
      <c r="K461" s="54">
        <f t="shared" si="76"/>
        <v>10000000</v>
      </c>
      <c r="L461" s="49" t="e">
        <f t="shared" si="77"/>
        <v>#DIV/0!</v>
      </c>
      <c r="M461" s="57">
        <f t="shared" si="78"/>
        <v>110.0025382900659</v>
      </c>
      <c r="N461" s="41">
        <f t="shared" si="79"/>
        <v>-22685.048440099334</v>
      </c>
      <c r="O461" s="41"/>
      <c r="P461" s="41"/>
      <c r="Q461" s="41"/>
      <c r="R461" s="57"/>
      <c r="S461" s="57"/>
      <c r="T461" s="41"/>
      <c r="U461" s="41"/>
    </row>
    <row r="462" spans="1:21" ht="12.75">
      <c r="A462" s="116">
        <f t="shared" si="68"/>
        <v>5370.317963702461</v>
      </c>
      <c r="B462" s="117">
        <f t="shared" si="81"/>
        <v>33742.7029244179</v>
      </c>
      <c r="C462" s="49">
        <f t="shared" si="69"/>
        <v>-2.828048098087166</v>
      </c>
      <c r="D462" s="118">
        <f t="shared" si="70"/>
        <v>-171.60316657178242</v>
      </c>
      <c r="E462" s="49">
        <f t="shared" si="71"/>
        <v>15.518612930074053</v>
      </c>
      <c r="F462" s="49">
        <f t="shared" si="72"/>
        <v>236.2134006068634</v>
      </c>
      <c r="G462" s="118">
        <f t="shared" si="73"/>
        <v>12.690564831986887</v>
      </c>
      <c r="H462" s="118">
        <f t="shared" si="74"/>
        <v>64.61023403508096</v>
      </c>
      <c r="I462" s="118">
        <f t="shared" si="80"/>
        <v>22.700000000000053</v>
      </c>
      <c r="J462" s="54">
        <f t="shared" si="75"/>
        <v>10000000</v>
      </c>
      <c r="K462" s="54">
        <f t="shared" si="76"/>
        <v>10000000</v>
      </c>
      <c r="L462" s="49" t="e">
        <f t="shared" si="77"/>
        <v>#DIV/0!</v>
      </c>
      <c r="M462" s="57">
        <f t="shared" si="78"/>
        <v>109.5380967619878</v>
      </c>
      <c r="N462" s="41">
        <f t="shared" si="79"/>
        <v>-22425.613754645143</v>
      </c>
      <c r="O462" s="41"/>
      <c r="P462" s="41"/>
      <c r="Q462" s="41"/>
      <c r="R462" s="57"/>
      <c r="S462" s="57"/>
      <c r="T462" s="41"/>
      <c r="U462" s="41"/>
    </row>
    <row r="463" spans="1:21" ht="12.75">
      <c r="A463" s="116">
        <f t="shared" si="68"/>
        <v>5495.40873857618</v>
      </c>
      <c r="B463" s="117">
        <f t="shared" si="81"/>
        <v>34528.67144316816</v>
      </c>
      <c r="C463" s="49">
        <f t="shared" si="69"/>
        <v>-3.236903338464909</v>
      </c>
      <c r="D463" s="118">
        <f t="shared" si="70"/>
        <v>-171.50021996797358</v>
      </c>
      <c r="E463" s="49">
        <f t="shared" si="71"/>
        <v>15.700864663028291</v>
      </c>
      <c r="F463" s="49">
        <f t="shared" si="72"/>
        <v>236.34956791942847</v>
      </c>
      <c r="G463" s="118">
        <f t="shared" si="73"/>
        <v>12.463961324563382</v>
      </c>
      <c r="H463" s="118">
        <f t="shared" si="74"/>
        <v>64.84934795145489</v>
      </c>
      <c r="I463" s="118">
        <f t="shared" si="80"/>
        <v>22.60000000000005</v>
      </c>
      <c r="J463" s="54">
        <f t="shared" si="75"/>
        <v>10000000</v>
      </c>
      <c r="K463" s="54">
        <f t="shared" si="76"/>
        <v>10000000</v>
      </c>
      <c r="L463" s="49" t="e">
        <f t="shared" si="77"/>
        <v>#DIV/0!</v>
      </c>
      <c r="M463" s="57">
        <f t="shared" si="78"/>
        <v>109.07189473354637</v>
      </c>
      <c r="N463" s="41">
        <f t="shared" si="79"/>
        <v>-22164.357791359478</v>
      </c>
      <c r="O463" s="41"/>
      <c r="P463" s="41"/>
      <c r="Q463" s="41"/>
      <c r="R463" s="57"/>
      <c r="S463" s="57"/>
      <c r="T463" s="41"/>
      <c r="U463" s="41"/>
    </row>
    <row r="464" spans="1:21" ht="12.75">
      <c r="A464" s="116">
        <f t="shared" si="68"/>
        <v>5623.413251903428</v>
      </c>
      <c r="B464" s="117">
        <f t="shared" si="81"/>
        <v>35332.9475205586</v>
      </c>
      <c r="C464" s="49">
        <f t="shared" si="69"/>
        <v>-3.6451089230831646</v>
      </c>
      <c r="D464" s="118">
        <f t="shared" si="70"/>
        <v>-171.39265914580338</v>
      </c>
      <c r="E464" s="49">
        <f t="shared" si="71"/>
        <v>15.883374328752588</v>
      </c>
      <c r="F464" s="49">
        <f t="shared" si="72"/>
        <v>236.46898808564103</v>
      </c>
      <c r="G464" s="118">
        <f t="shared" si="73"/>
        <v>12.238265405669424</v>
      </c>
      <c r="H464" s="118">
        <f t="shared" si="74"/>
        <v>65.07632893983765</v>
      </c>
      <c r="I464" s="118">
        <f t="shared" si="80"/>
        <v>22.50000000000005</v>
      </c>
      <c r="J464" s="54">
        <f t="shared" si="75"/>
        <v>10000000</v>
      </c>
      <c r="K464" s="54">
        <f t="shared" si="76"/>
        <v>10000000</v>
      </c>
      <c r="L464" s="49" t="e">
        <f t="shared" si="77"/>
        <v>#DIV/0!</v>
      </c>
      <c r="M464" s="57">
        <f t="shared" si="78"/>
        <v>108.60387756260457</v>
      </c>
      <c r="N464" s="41">
        <f t="shared" si="79"/>
        <v>-21901.331279833146</v>
      </c>
      <c r="O464" s="41"/>
      <c r="P464" s="41"/>
      <c r="Q464" s="41"/>
      <c r="R464" s="57"/>
      <c r="S464" s="57"/>
      <c r="T464" s="41"/>
      <c r="U464" s="41"/>
    </row>
    <row r="465" spans="1:21" ht="12.75">
      <c r="A465" s="116">
        <f t="shared" si="68"/>
        <v>5754.399373371508</v>
      </c>
      <c r="B465" s="117">
        <f t="shared" si="81"/>
        <v>36155.95759441127</v>
      </c>
      <c r="C465" s="49">
        <f t="shared" si="69"/>
        <v>-4.052684344418386</v>
      </c>
      <c r="D465" s="118">
        <f t="shared" si="70"/>
        <v>-171.28045199150344</v>
      </c>
      <c r="E465" s="49">
        <f t="shared" si="71"/>
        <v>16.06610745497608</v>
      </c>
      <c r="F465" s="49">
        <f t="shared" si="72"/>
        <v>236.57169250362566</v>
      </c>
      <c r="G465" s="118">
        <f t="shared" si="73"/>
        <v>12.013423110557694</v>
      </c>
      <c r="H465" s="118">
        <f t="shared" si="74"/>
        <v>65.29124051212222</v>
      </c>
      <c r="I465" s="118">
        <f t="shared" si="80"/>
        <v>22.40000000000005</v>
      </c>
      <c r="J465" s="54">
        <f t="shared" si="75"/>
        <v>10000000</v>
      </c>
      <c r="K465" s="54">
        <f t="shared" si="76"/>
        <v>10000000</v>
      </c>
      <c r="L465" s="49" t="e">
        <f t="shared" si="77"/>
        <v>#DIV/0!</v>
      </c>
      <c r="M465" s="57">
        <f t="shared" si="78"/>
        <v>108.13398857098925</v>
      </c>
      <c r="N465" s="41">
        <f t="shared" si="79"/>
        <v>-21636.58658439873</v>
      </c>
      <c r="O465" s="41"/>
      <c r="P465" s="41"/>
      <c r="Q465" s="41"/>
      <c r="R465" s="57"/>
      <c r="S465" s="57"/>
      <c r="T465" s="41"/>
      <c r="U465" s="41"/>
    </row>
    <row r="466" spans="1:21" ht="12.75">
      <c r="A466" s="116">
        <f t="shared" si="68"/>
        <v>5888.436553555824</v>
      </c>
      <c r="B466" s="117">
        <f t="shared" si="81"/>
        <v>36998.138035561155</v>
      </c>
      <c r="C466" s="49">
        <f t="shared" si="69"/>
        <v>-4.4596476120913655</v>
      </c>
      <c r="D466" s="118">
        <f t="shared" si="70"/>
        <v>-171.16356335665492</v>
      </c>
      <c r="E466" s="49">
        <f t="shared" si="71"/>
        <v>16.249029922683256</v>
      </c>
      <c r="F466" s="49">
        <f t="shared" si="72"/>
        <v>236.65770839345578</v>
      </c>
      <c r="G466" s="118">
        <f t="shared" si="73"/>
        <v>11.78938231059189</v>
      </c>
      <c r="H466" s="118">
        <f t="shared" si="74"/>
        <v>65.49414503680086</v>
      </c>
      <c r="I466" s="118">
        <f t="shared" si="80"/>
        <v>22.300000000000047</v>
      </c>
      <c r="J466" s="54">
        <f t="shared" si="75"/>
        <v>10000000</v>
      </c>
      <c r="K466" s="54">
        <f t="shared" si="76"/>
        <v>10000000</v>
      </c>
      <c r="L466" s="49" t="e">
        <f t="shared" si="77"/>
        <v>#DIV/0!</v>
      </c>
      <c r="M466" s="57">
        <f t="shared" si="78"/>
        <v>107.66216894964916</v>
      </c>
      <c r="N466" s="41">
        <f t="shared" si="79"/>
        <v>-21370.177672394704</v>
      </c>
      <c r="O466" s="41"/>
      <c r="P466" s="41"/>
      <c r="Q466" s="41"/>
      <c r="R466" s="57"/>
      <c r="S466" s="57"/>
      <c r="T466" s="41"/>
      <c r="U466" s="41"/>
    </row>
    <row r="467" spans="1:21" ht="12.75">
      <c r="A467" s="116">
        <f t="shared" si="68"/>
        <v>6025.595860743513</v>
      </c>
      <c r="B467" s="117">
        <f t="shared" si="81"/>
        <v>37859.935379225775</v>
      </c>
      <c r="C467" s="49">
        <f t="shared" si="69"/>
        <v>-4.866015308607897</v>
      </c>
      <c r="D467" s="118">
        <f t="shared" si="70"/>
        <v>-171.04195516942337</v>
      </c>
      <c r="E467" s="49">
        <f t="shared" si="71"/>
        <v>16.432107913312613</v>
      </c>
      <c r="F467" s="49">
        <f t="shared" si="72"/>
        <v>236.72705870627507</v>
      </c>
      <c r="G467" s="118">
        <f t="shared" si="73"/>
        <v>11.566092604704716</v>
      </c>
      <c r="H467" s="118">
        <f t="shared" si="74"/>
        <v>65.6851035368517</v>
      </c>
      <c r="I467" s="118">
        <f t="shared" si="80"/>
        <v>22.200000000000045</v>
      </c>
      <c r="J467" s="54">
        <f t="shared" si="75"/>
        <v>10000000</v>
      </c>
      <c r="K467" s="54">
        <f t="shared" si="76"/>
        <v>10000000</v>
      </c>
      <c r="L467" s="49" t="e">
        <f t="shared" si="77"/>
        <v>#DIV/0!</v>
      </c>
      <c r="M467" s="57">
        <f t="shared" si="78"/>
        <v>107.1883576581697</v>
      </c>
      <c r="N467" s="41">
        <f t="shared" si="79"/>
        <v>-21102.16007941623</v>
      </c>
      <c r="O467" s="41"/>
      <c r="P467" s="41"/>
      <c r="Q467" s="41"/>
      <c r="R467" s="57"/>
      <c r="S467" s="57"/>
      <c r="T467" s="41"/>
      <c r="U467" s="41"/>
    </row>
    <row r="468" spans="1:21" ht="12.75">
      <c r="A468" s="116">
        <f t="shared" si="68"/>
        <v>6165.95001861476</v>
      </c>
      <c r="B468" s="117">
        <f t="shared" si="81"/>
        <v>38741.80656176395</v>
      </c>
      <c r="C468" s="49">
        <f t="shared" si="69"/>
        <v>-5.271802640810944</v>
      </c>
      <c r="D468" s="118">
        <f t="shared" si="70"/>
        <v>-170.9155865397786</v>
      </c>
      <c r="E468" s="49">
        <f t="shared" si="71"/>
        <v>16.615307855872118</v>
      </c>
      <c r="F468" s="49">
        <f t="shared" si="72"/>
        <v>236.77976204858305</v>
      </c>
      <c r="G468" s="118">
        <f t="shared" si="73"/>
        <v>11.343505215061175</v>
      </c>
      <c r="H468" s="118">
        <f t="shared" si="74"/>
        <v>65.86417550880446</v>
      </c>
      <c r="I468" s="118">
        <f t="shared" si="80"/>
        <v>22.100000000000044</v>
      </c>
      <c r="J468" s="54">
        <f t="shared" si="75"/>
        <v>10000000</v>
      </c>
      <c r="K468" s="54">
        <f t="shared" si="76"/>
        <v>10000000</v>
      </c>
      <c r="L468" s="49" t="e">
        <f t="shared" si="77"/>
        <v>#DIV/0!</v>
      </c>
      <c r="M468" s="57">
        <f t="shared" si="78"/>
        <v>106.71249131821725</v>
      </c>
      <c r="N468" s="41">
        <f t="shared" si="79"/>
        <v>-20832.590871572847</v>
      </c>
      <c r="O468" s="41"/>
      <c r="P468" s="41"/>
      <c r="Q468" s="41"/>
      <c r="R468" s="57"/>
      <c r="S468" s="57"/>
      <c r="T468" s="41"/>
      <c r="U468" s="41"/>
    </row>
    <row r="469" spans="1:21" ht="12.75">
      <c r="A469" s="116">
        <f t="shared" si="68"/>
        <v>6309.573444801872</v>
      </c>
      <c r="B469" s="117">
        <f t="shared" si="81"/>
        <v>39644.21916294961</v>
      </c>
      <c r="C469" s="49">
        <f t="shared" si="69"/>
        <v>-5.677023487310015</v>
      </c>
      <c r="D469" s="118">
        <f t="shared" si="70"/>
        <v>-170.78441385953857</v>
      </c>
      <c r="E469" s="49">
        <f t="shared" si="71"/>
        <v>16.798596373991682</v>
      </c>
      <c r="F469" s="49">
        <f t="shared" si="72"/>
        <v>236.81583262145602</v>
      </c>
      <c r="G469" s="118">
        <f t="shared" si="73"/>
        <v>11.121572886681667</v>
      </c>
      <c r="H469" s="118">
        <f t="shared" si="74"/>
        <v>66.03141876191745</v>
      </c>
      <c r="I469" s="118">
        <f t="shared" si="80"/>
        <v>22.000000000000043</v>
      </c>
      <c r="J469" s="54">
        <f t="shared" si="75"/>
        <v>10000000</v>
      </c>
      <c r="K469" s="54">
        <f t="shared" si="76"/>
        <v>10000000</v>
      </c>
      <c r="L469" s="49" t="e">
        <f t="shared" si="77"/>
        <v>#DIV/0!</v>
      </c>
      <c r="M469" s="57">
        <f t="shared" si="78"/>
        <v>106.23450410044326</v>
      </c>
      <c r="N469" s="41">
        <f t="shared" si="79"/>
        <v>-20561.528604784773</v>
      </c>
      <c r="O469" s="41"/>
      <c r="P469" s="41"/>
      <c r="Q469" s="41"/>
      <c r="R469" s="57"/>
      <c r="S469" s="57"/>
      <c r="T469" s="41"/>
      <c r="U469" s="41"/>
    </row>
    <row r="470" spans="1:21" ht="12.75">
      <c r="A470" s="116">
        <f t="shared" si="68"/>
        <v>6456.542290346497</v>
      </c>
      <c r="B470" s="117">
        <f t="shared" si="81"/>
        <v>40567.651653888744</v>
      </c>
      <c r="C470" s="49">
        <f t="shared" si="69"/>
        <v>-6.081690442132946</v>
      </c>
      <c r="D470" s="118">
        <f t="shared" si="70"/>
        <v>-170.64839089802717</v>
      </c>
      <c r="E470" s="49">
        <f t="shared" si="71"/>
        <v>16.98194023292968</v>
      </c>
      <c r="F470" s="49">
        <f t="shared" si="72"/>
        <v>236.83528017451755</v>
      </c>
      <c r="G470" s="118">
        <f t="shared" si="73"/>
        <v>10.900249790796735</v>
      </c>
      <c r="H470" s="118">
        <f t="shared" si="74"/>
        <v>66.18688927649038</v>
      </c>
      <c r="I470" s="118">
        <f t="shared" si="80"/>
        <v>21.90000000000004</v>
      </c>
      <c r="J470" s="54">
        <f t="shared" si="75"/>
        <v>10000000</v>
      </c>
      <c r="K470" s="54">
        <f t="shared" si="76"/>
        <v>10000000</v>
      </c>
      <c r="L470" s="49" t="e">
        <f t="shared" si="77"/>
        <v>#DIV/0!</v>
      </c>
      <c r="M470" s="57">
        <f t="shared" si="78"/>
        <v>105.75432760433651</v>
      </c>
      <c r="N470" s="41">
        <f t="shared" si="79"/>
        <v>-20289.033281157102</v>
      </c>
      <c r="O470" s="41"/>
      <c r="P470" s="41"/>
      <c r="Q470" s="41"/>
      <c r="R470" s="57"/>
      <c r="S470" s="57"/>
      <c r="T470" s="41"/>
      <c r="U470" s="41"/>
    </row>
    <row r="471" spans="1:21" ht="12.75">
      <c r="A471" s="116">
        <f t="shared" si="68"/>
        <v>6606.934480075896</v>
      </c>
      <c r="B471" s="117">
        <f t="shared" si="81"/>
        <v>41512.59365071107</v>
      </c>
      <c r="C471" s="49">
        <f t="shared" si="69"/>
        <v>-6.485814854825497</v>
      </c>
      <c r="D471" s="118">
        <f t="shared" si="70"/>
        <v>-170.50746889408524</v>
      </c>
      <c r="E471" s="49">
        <f t="shared" si="71"/>
        <v>17.165306286548144</v>
      </c>
      <c r="F471" s="49">
        <f t="shared" si="72"/>
        <v>236.8381099745153</v>
      </c>
      <c r="G471" s="118">
        <f t="shared" si="73"/>
        <v>10.679491431722647</v>
      </c>
      <c r="H471" s="118">
        <f t="shared" si="74"/>
        <v>66.33064108043007</v>
      </c>
      <c r="I471" s="118">
        <f t="shared" si="80"/>
        <v>21.80000000000004</v>
      </c>
      <c r="J471" s="54">
        <f t="shared" si="75"/>
        <v>10000000</v>
      </c>
      <c r="K471" s="54">
        <f t="shared" si="76"/>
        <v>10000000</v>
      </c>
      <c r="L471" s="49" t="e">
        <f t="shared" si="77"/>
        <v>#DIV/0!</v>
      </c>
      <c r="M471" s="57">
        <f t="shared" si="78"/>
        <v>105.27189073046193</v>
      </c>
      <c r="N471" s="41">
        <f t="shared" si="79"/>
        <v>-20015.166302482747</v>
      </c>
      <c r="O471" s="41"/>
      <c r="P471" s="41"/>
      <c r="Q471" s="41"/>
      <c r="R471" s="57"/>
      <c r="S471" s="57"/>
      <c r="T471" s="41"/>
      <c r="U471" s="41"/>
    </row>
    <row r="472" spans="1:21" ht="12.75">
      <c r="A472" s="116">
        <f t="shared" si="68"/>
        <v>6760.829753919756</v>
      </c>
      <c r="B472" s="117">
        <f t="shared" si="81"/>
        <v>42479.546174171184</v>
      </c>
      <c r="C472" s="49">
        <f t="shared" si="69"/>
        <v>-6.889406867208838</v>
      </c>
      <c r="D472" s="118">
        <f t="shared" si="70"/>
        <v>-170.36159664513417</v>
      </c>
      <c r="E472" s="49">
        <f t="shared" si="71"/>
        <v>17.34866142426899</v>
      </c>
      <c r="F472" s="49">
        <f t="shared" si="72"/>
        <v>236.82432278840642</v>
      </c>
      <c r="G472" s="118">
        <f t="shared" si="73"/>
        <v>10.459254557060152</v>
      </c>
      <c r="H472" s="118">
        <f t="shared" si="74"/>
        <v>66.46272614327225</v>
      </c>
      <c r="I472" s="118">
        <f t="shared" si="80"/>
        <v>21.70000000000004</v>
      </c>
      <c r="J472" s="54">
        <f t="shared" si="75"/>
        <v>10000000</v>
      </c>
      <c r="K472" s="54">
        <f t="shared" si="76"/>
        <v>10000000</v>
      </c>
      <c r="L472" s="49" t="e">
        <f t="shared" si="77"/>
        <v>#DIV/0!</v>
      </c>
      <c r="M472" s="57">
        <f t="shared" si="78"/>
        <v>104.78711954447006</v>
      </c>
      <c r="N472" s="41">
        <f t="shared" si="79"/>
        <v>-19739.990420931477</v>
      </c>
      <c r="O472" s="41"/>
      <c r="P472" s="41"/>
      <c r="Q472" s="41"/>
      <c r="R472" s="57"/>
      <c r="S472" s="57"/>
      <c r="T472" s="41"/>
      <c r="U472" s="41"/>
    </row>
    <row r="473" spans="1:21" ht="12.75">
      <c r="A473" s="116">
        <f aca="true" t="shared" si="83" ref="A473:A536">Fsw*10/10^(finc/10)</f>
        <v>6918.309709189306</v>
      </c>
      <c r="B473" s="117">
        <f t="shared" si="81"/>
        <v>43469.02191529612</v>
      </c>
      <c r="C473" s="49">
        <f aca="true" t="shared" si="84" ref="C473:C536">20*LOG(Vin/Vref*IMABS(IMDIV(COMPLEX(1,w/wz),COMPLEX(1-(w^2)*L*Cout,w*(L/Rout+ESR*Cout)))))</f>
        <v>-7.292475446987047</v>
      </c>
      <c r="D473" s="118">
        <f aca="true" t="shared" si="85" ref="D473:D536">(IMARGUMENT(IMDIV(COMPLEX(1,w/wz),COMPLEX(1-(w^2)*L*Cout,w*(L/Rout+ESR*Cout))))*180/PI()+0)</f>
        <v>-170.2107205939584</v>
      </c>
      <c r="E473" s="49">
        <f aca="true" t="shared" si="86" ref="E473:E536">20*LOG(_fp0*IMABS(IMDIV(COMPLEX(1-f*f/(_fz1*_fz2),f/_fz1+f/_fz2),COMPLEX(-f*f/_fp1-f*f/_fp2,f-f*f*f/(_fp1*_fp2)))))</f>
        <v>17.53197251802318</v>
      </c>
      <c r="F473" s="49">
        <f aca="true" t="shared" si="87" ref="F473:F536">(IMARGUMENT(IMDIV(COMPLEX(1-f*f/(_fz1*_fz2),f/_fz1+f/_fz2),COMPLEX(-f*f/_fp1-f*f/_fp2,f-f*f*f/(_fp1*_fp2)))))*180/PI()+180</f>
        <v>236.7939148808967</v>
      </c>
      <c r="G473" s="118">
        <f aca="true" t="shared" si="88" ref="G473:G536">Gmod+Gea</f>
        <v>10.239497071036133</v>
      </c>
      <c r="H473" s="118">
        <f aca="true" t="shared" si="89" ref="H473:H536">Pmod+Pea</f>
        <v>66.5831942869383</v>
      </c>
      <c r="I473" s="118">
        <f t="shared" si="80"/>
        <v>21.600000000000037</v>
      </c>
      <c r="J473" s="54">
        <f aca="true" t="shared" si="90" ref="J473:J536">IF(Gloop&lt;=0,f,10000000)</f>
        <v>10000000</v>
      </c>
      <c r="K473" s="54">
        <f aca="true" t="shared" si="91" ref="K473:K536">IF(Ploop&lt;0,f,10000000)</f>
        <v>10000000</v>
      </c>
      <c r="L473" s="49" t="e">
        <f aca="true" t="shared" si="92" ref="L473:L536">(IMARGUMENT(IMDIV(COMPLEX(1,w/wz),COMPLEX(1-(w^2)/wlc,w/wd-(w^3)/ws))))*180/PI()</f>
        <v>#DIV/0!</v>
      </c>
      <c r="M473" s="57">
        <f aca="true" t="shared" si="93" ref="M473:M536">20*LOG10(POWER(10,-GdB/20)*Fc*0.1*IMABS(IMDIV(COMPLEX(1,Fc/f),COMPLEX(1,Fc/N474)))^kk23)</f>
        <v>104.29993713220173</v>
      </c>
      <c r="N473" s="41">
        <f aca="true" t="shared" si="94" ref="N473:N536">Fc/TAN((-Gp-90+PM)*PI()/180/kk23+IMARGUMENT((COMPLEX(1,Fc/f))))</f>
        <v>-19463.569686994833</v>
      </c>
      <c r="O473" s="41"/>
      <c r="P473" s="41"/>
      <c r="Q473" s="41"/>
      <c r="R473" s="57"/>
      <c r="S473" s="57"/>
      <c r="T473" s="41"/>
      <c r="U473" s="41"/>
    </row>
    <row r="474" spans="1:21" ht="12.75">
      <c r="A474" s="116">
        <f t="shared" si="83"/>
        <v>7079.457843841323</v>
      </c>
      <c r="B474" s="117">
        <f t="shared" si="81"/>
        <v>44481.545507221075</v>
      </c>
      <c r="C474" s="49">
        <f t="shared" si="84"/>
        <v>-7.695028418386177</v>
      </c>
      <c r="D474" s="118">
        <f t="shared" si="85"/>
        <v>-170.0547849138385</v>
      </c>
      <c r="E474" s="49">
        <f t="shared" si="86"/>
        <v>17.715206369203127</v>
      </c>
      <c r="F474" s="49">
        <f t="shared" si="87"/>
        <v>236.7468780264296</v>
      </c>
      <c r="G474" s="118">
        <f t="shared" si="88"/>
        <v>10.02017795081695</v>
      </c>
      <c r="H474" s="118">
        <f t="shared" si="89"/>
        <v>66.69209311259112</v>
      </c>
      <c r="I474" s="118">
        <f aca="true" t="shared" si="95" ref="I474:I537">I475+0.1</f>
        <v>21.500000000000036</v>
      </c>
      <c r="J474" s="54">
        <f t="shared" si="90"/>
        <v>10000000</v>
      </c>
      <c r="K474" s="54">
        <f t="shared" si="91"/>
        <v>10000000</v>
      </c>
      <c r="L474" s="49" t="e">
        <f t="shared" si="92"/>
        <v>#DIV/0!</v>
      </c>
      <c r="M474" s="57">
        <f t="shared" si="93"/>
        <v>103.81026344514481</v>
      </c>
      <c r="N474" s="41">
        <f t="shared" si="94"/>
        <v>-19185.969394763113</v>
      </c>
      <c r="O474" s="41"/>
      <c r="P474" s="41"/>
      <c r="Q474" s="41"/>
      <c r="R474" s="57"/>
      <c r="S474" s="57"/>
      <c r="T474" s="41"/>
      <c r="U474" s="41"/>
    </row>
    <row r="475" spans="1:21" ht="12.75">
      <c r="A475" s="116">
        <f t="shared" si="83"/>
        <v>7244.359600749846</v>
      </c>
      <c r="B475" s="117">
        <f t="shared" si="81"/>
        <v>45517.65380335681</v>
      </c>
      <c r="C475" s="49">
        <f t="shared" si="84"/>
        <v>-8.097072489991378</v>
      </c>
      <c r="D475" s="118">
        <f t="shared" si="85"/>
        <v>-169.89373159264414</v>
      </c>
      <c r="E475" s="49">
        <f t="shared" si="86"/>
        <v>17.898329655630093</v>
      </c>
      <c r="F475" s="49">
        <f t="shared" si="87"/>
        <v>236.68319953565853</v>
      </c>
      <c r="G475" s="118">
        <f t="shared" si="88"/>
        <v>9.801257165638715</v>
      </c>
      <c r="H475" s="118">
        <f t="shared" si="89"/>
        <v>66.78946794301439</v>
      </c>
      <c r="I475" s="118">
        <f t="shared" si="95"/>
        <v>21.400000000000034</v>
      </c>
      <c r="J475" s="54">
        <f t="shared" si="90"/>
        <v>10000000</v>
      </c>
      <c r="K475" s="54">
        <f t="shared" si="91"/>
        <v>10000000</v>
      </c>
      <c r="L475" s="49" t="e">
        <f t="shared" si="92"/>
        <v>#DIV/0!</v>
      </c>
      <c r="M475" s="57">
        <f t="shared" si="93"/>
        <v>103.3180151354278</v>
      </c>
      <c r="N475" s="41">
        <f t="shared" si="94"/>
        <v>-18907.256024622337</v>
      </c>
      <c r="O475" s="41"/>
      <c r="P475" s="41"/>
      <c r="Q475" s="41"/>
      <c r="R475" s="57"/>
      <c r="S475" s="57"/>
      <c r="T475" s="41"/>
      <c r="U475" s="41"/>
    </row>
    <row r="476" spans="1:21" ht="12.75">
      <c r="A476" s="116">
        <f t="shared" si="83"/>
        <v>7413.102413009116</v>
      </c>
      <c r="B476" s="117">
        <f t="shared" si="81"/>
        <v>46577.89616203641</v>
      </c>
      <c r="C476" s="49">
        <f t="shared" si="84"/>
        <v>-8.498613279939299</v>
      </c>
      <c r="D476" s="118">
        <f t="shared" si="85"/>
        <v>-169.7275005164726</v>
      </c>
      <c r="E476" s="49">
        <f t="shared" si="86"/>
        <v>18.08130887854864</v>
      </c>
      <c r="F476" s="49">
        <f t="shared" si="87"/>
        <v>236.60286229648813</v>
      </c>
      <c r="G476" s="118">
        <f t="shared" si="88"/>
        <v>9.582695598609341</v>
      </c>
      <c r="H476" s="118">
        <f t="shared" si="89"/>
        <v>66.87536178001554</v>
      </c>
      <c r="I476" s="118">
        <f t="shared" si="95"/>
        <v>21.300000000000033</v>
      </c>
      <c r="J476" s="54">
        <f t="shared" si="90"/>
        <v>10000000</v>
      </c>
      <c r="K476" s="54">
        <f t="shared" si="91"/>
        <v>10000000</v>
      </c>
      <c r="L476" s="49" t="e">
        <f t="shared" si="92"/>
        <v>#DIV/0!</v>
      </c>
      <c r="M476" s="57">
        <f t="shared" si="93"/>
        <v>102.82310537945011</v>
      </c>
      <c r="N476" s="41">
        <f t="shared" si="94"/>
        <v>-18627.497183465966</v>
      </c>
      <c r="O476" s="41"/>
      <c r="P476" s="41"/>
      <c r="Q476" s="41"/>
      <c r="R476" s="57"/>
      <c r="S476" s="57"/>
      <c r="T476" s="41"/>
      <c r="U476" s="41"/>
    </row>
    <row r="477" spans="1:21" ht="12.75">
      <c r="A477" s="116">
        <f t="shared" si="83"/>
        <v>7585.775750291781</v>
      </c>
      <c r="B477" s="117">
        <f t="shared" si="81"/>
        <v>47662.834737792524</v>
      </c>
      <c r="C477" s="49">
        <f t="shared" si="84"/>
        <v>-8.899655338612789</v>
      </c>
      <c r="D477" s="118">
        <f t="shared" si="85"/>
        <v>-169.5560295533978</v>
      </c>
      <c r="E477" s="49">
        <f t="shared" si="86"/>
        <v>18.26411030966164</v>
      </c>
      <c r="F477" s="49">
        <f t="shared" si="87"/>
        <v>236.5058448298106</v>
      </c>
      <c r="G477" s="118">
        <f t="shared" si="88"/>
        <v>9.36445497104885</v>
      </c>
      <c r="H477" s="118">
        <f t="shared" si="89"/>
        <v>66.9498152764128</v>
      </c>
      <c r="I477" s="118">
        <f t="shared" si="95"/>
        <v>21.20000000000003</v>
      </c>
      <c r="J477" s="54">
        <f t="shared" si="90"/>
        <v>10000000</v>
      </c>
      <c r="K477" s="54">
        <f t="shared" si="91"/>
        <v>10000000</v>
      </c>
      <c r="L477" s="49" t="e">
        <f t="shared" si="92"/>
        <v>#DIV/0!</v>
      </c>
      <c r="M477" s="57">
        <f t="shared" si="93"/>
        <v>102.3254436891586</v>
      </c>
      <c r="N477" s="41">
        <f t="shared" si="94"/>
        <v>-18346.7615425261</v>
      </c>
      <c r="O477" s="41"/>
      <c r="P477" s="41"/>
      <c r="Q477" s="41"/>
      <c r="R477" s="57"/>
      <c r="S477" s="57"/>
      <c r="T477" s="41"/>
      <c r="U477" s="41"/>
    </row>
    <row r="478" spans="1:21" ht="12.75">
      <c r="A478" s="116">
        <f t="shared" si="83"/>
        <v>7762.471166286864</v>
      </c>
      <c r="B478" s="117">
        <f t="shared" si="81"/>
        <v>48773.04477941881</v>
      </c>
      <c r="C478" s="49">
        <f t="shared" si="84"/>
        <v>-9.300202168975593</v>
      </c>
      <c r="D478" s="118">
        <f t="shared" si="85"/>
        <v>-169.37925463788355</v>
      </c>
      <c r="E478" s="49">
        <f t="shared" si="86"/>
        <v>18.446699938222103</v>
      </c>
      <c r="F478" s="49">
        <f t="shared" si="87"/>
        <v>236.3921213601094</v>
      </c>
      <c r="G478" s="118">
        <f t="shared" si="88"/>
        <v>9.14649776924651</v>
      </c>
      <c r="H478" s="118">
        <f t="shared" si="89"/>
        <v>67.01286672222585</v>
      </c>
      <c r="I478" s="118">
        <f t="shared" si="95"/>
        <v>21.10000000000003</v>
      </c>
      <c r="J478" s="54">
        <f t="shared" si="90"/>
        <v>10000000</v>
      </c>
      <c r="K478" s="54">
        <f t="shared" si="91"/>
        <v>10000000</v>
      </c>
      <c r="L478" s="49" t="e">
        <f t="shared" si="92"/>
        <v>#DIV/0!</v>
      </c>
      <c r="M478" s="57">
        <f t="shared" si="93"/>
        <v>101.8249357098781</v>
      </c>
      <c r="N478" s="41">
        <f t="shared" si="94"/>
        <v>-18065.118772937334</v>
      </c>
      <c r="O478" s="41"/>
      <c r="P478" s="41"/>
      <c r="Q478" s="41"/>
      <c r="R478" s="57"/>
      <c r="S478" s="57"/>
      <c r="T478" s="41"/>
      <c r="U478" s="41"/>
    </row>
    <row r="479" spans="1:21" ht="12.75">
      <c r="A479" s="116">
        <f t="shared" si="83"/>
        <v>7943.282347242764</v>
      </c>
      <c r="B479" s="117">
        <f t="shared" si="81"/>
        <v>49909.114934974714</v>
      </c>
      <c r="C479" s="49">
        <f t="shared" si="84"/>
        <v>-9.700256244679363</v>
      </c>
      <c r="D479" s="118">
        <f t="shared" si="85"/>
        <v>-169.19710985639475</v>
      </c>
      <c r="E479" s="49">
        <f t="shared" si="86"/>
        <v>18.62904341820103</v>
      </c>
      <c r="F479" s="49">
        <f t="shared" si="87"/>
        <v>236.26166190114463</v>
      </c>
      <c r="G479" s="118">
        <f t="shared" si="88"/>
        <v>8.928787173521666</v>
      </c>
      <c r="H479" s="118">
        <f t="shared" si="89"/>
        <v>67.06455204474989</v>
      </c>
      <c r="I479" s="118">
        <f t="shared" si="95"/>
        <v>21.00000000000003</v>
      </c>
      <c r="J479" s="54">
        <f t="shared" si="90"/>
        <v>10000000</v>
      </c>
      <c r="K479" s="54">
        <f t="shared" si="91"/>
        <v>10000000</v>
      </c>
      <c r="L479" s="49" t="e">
        <f t="shared" si="92"/>
        <v>#DIV/0!</v>
      </c>
      <c r="M479" s="57">
        <f t="shared" si="93"/>
        <v>101.32148300348896</v>
      </c>
      <c r="N479" s="41">
        <f t="shared" si="94"/>
        <v>-17782.639479153448</v>
      </c>
      <c r="O479" s="41"/>
      <c r="P479" s="41"/>
      <c r="Q479" s="41"/>
      <c r="R479" s="57"/>
      <c r="S479" s="57"/>
      <c r="T479" s="41"/>
      <c r="U479" s="41"/>
    </row>
    <row r="480" spans="1:21" ht="12.75">
      <c r="A480" s="116">
        <f t="shared" si="83"/>
        <v>8128.305161640946</v>
      </c>
      <c r="B480" s="117">
        <f t="shared" si="81"/>
        <v>51071.64756389438</v>
      </c>
      <c r="C480" s="49">
        <f t="shared" si="84"/>
        <v>-10.099819026065617</v>
      </c>
      <c r="D480" s="118">
        <f t="shared" si="85"/>
        <v>-169.00952753473663</v>
      </c>
      <c r="E480" s="49">
        <f t="shared" si="86"/>
        <v>18.81110601555425</v>
      </c>
      <c r="F480" s="49">
        <f t="shared" si="87"/>
        <v>236.11443235697817</v>
      </c>
      <c r="G480" s="118">
        <f t="shared" si="88"/>
        <v>8.711286989488634</v>
      </c>
      <c r="H480" s="118">
        <f t="shared" si="89"/>
        <v>67.10490482224154</v>
      </c>
      <c r="I480" s="118">
        <f t="shared" si="95"/>
        <v>20.900000000000027</v>
      </c>
      <c r="J480" s="54">
        <f t="shared" si="90"/>
        <v>10000000</v>
      </c>
      <c r="K480" s="54">
        <f t="shared" si="91"/>
        <v>10000000</v>
      </c>
      <c r="L480" s="49" t="e">
        <f t="shared" si="92"/>
        <v>#DIV/0!</v>
      </c>
      <c r="M480" s="57">
        <f t="shared" si="93"/>
        <v>100.81498281561757</v>
      </c>
      <c r="N480" s="41">
        <f t="shared" si="94"/>
        <v>-17499.39513034689</v>
      </c>
      <c r="O480" s="41"/>
      <c r="P480" s="41"/>
      <c r="Q480" s="41"/>
      <c r="R480" s="57"/>
      <c r="S480" s="57"/>
      <c r="T480" s="41"/>
      <c r="U480" s="41"/>
    </row>
    <row r="481" spans="1:21" ht="12.75">
      <c r="A481" s="116">
        <f t="shared" si="83"/>
        <v>8317.637711026657</v>
      </c>
      <c r="B481" s="117">
        <f t="shared" si="81"/>
        <v>52261.25905636553</v>
      </c>
      <c r="C481" s="49">
        <f t="shared" si="84"/>
        <v>-10.498890974182746</v>
      </c>
      <c r="D481" s="118">
        <f t="shared" si="85"/>
        <v>-168.81643832763743</v>
      </c>
      <c r="E481" s="49">
        <f t="shared" si="86"/>
        <v>18.99285255561535</v>
      </c>
      <c r="F481" s="49">
        <f t="shared" si="87"/>
        <v>235.95039463863682</v>
      </c>
      <c r="G481" s="118">
        <f t="shared" si="88"/>
        <v>8.493961581432604</v>
      </c>
      <c r="H481" s="118">
        <f t="shared" si="89"/>
        <v>67.1339563109994</v>
      </c>
      <c r="I481" s="118">
        <f t="shared" si="95"/>
        <v>20.800000000000026</v>
      </c>
      <c r="J481" s="54">
        <f t="shared" si="90"/>
        <v>10000000</v>
      </c>
      <c r="K481" s="54">
        <f t="shared" si="91"/>
        <v>10000000</v>
      </c>
      <c r="L481" s="49" t="e">
        <f t="shared" si="92"/>
        <v>#DIV/0!</v>
      </c>
      <c r="M481" s="57">
        <f t="shared" si="93"/>
        <v>100.30532782536409</v>
      </c>
      <c r="N481" s="41">
        <f t="shared" si="94"/>
        <v>-17215.457989926123</v>
      </c>
      <c r="O481" s="41"/>
      <c r="P481" s="41"/>
      <c r="Q481" s="41"/>
      <c r="R481" s="57"/>
      <c r="S481" s="57"/>
      <c r="T481" s="41"/>
      <c r="U481" s="41"/>
    </row>
    <row r="482" spans="1:21" ht="12.75">
      <c r="A482" s="116">
        <f t="shared" si="83"/>
        <v>8511.380382023715</v>
      </c>
      <c r="B482" s="117">
        <f t="shared" si="81"/>
        <v>53478.58016014798</v>
      </c>
      <c r="C482" s="49">
        <f t="shared" si="84"/>
        <v>-10.897471562931823</v>
      </c>
      <c r="D482" s="118">
        <f t="shared" si="85"/>
        <v>-168.61777131108553</v>
      </c>
      <c r="E482" s="49">
        <f t="shared" si="86"/>
        <v>19.1742473706477</v>
      </c>
      <c r="F482" s="49">
        <f t="shared" si="87"/>
        <v>235.76950679675036</v>
      </c>
      <c r="G482" s="118">
        <f t="shared" si="88"/>
        <v>8.276775807715875</v>
      </c>
      <c r="H482" s="118">
        <f t="shared" si="89"/>
        <v>67.15173548566483</v>
      </c>
      <c r="I482" s="118">
        <f t="shared" si="95"/>
        <v>20.700000000000024</v>
      </c>
      <c r="J482" s="54">
        <f t="shared" si="90"/>
        <v>10000000</v>
      </c>
      <c r="K482" s="54">
        <f t="shared" si="91"/>
        <v>10000000</v>
      </c>
      <c r="L482" s="49" t="e">
        <f t="shared" si="92"/>
        <v>#DIV/0!</v>
      </c>
      <c r="M482" s="57">
        <f t="shared" si="93"/>
        <v>99.79240587593267</v>
      </c>
      <c r="N482" s="41">
        <f t="shared" si="94"/>
        <v>-16930.901043314883</v>
      </c>
      <c r="O482" s="41"/>
      <c r="P482" s="41"/>
      <c r="Q482" s="41"/>
      <c r="R482" s="57"/>
      <c r="S482" s="57"/>
      <c r="T482" s="41"/>
      <c r="U482" s="41"/>
    </row>
    <row r="483" spans="1:21" ht="12.75">
      <c r="A483" s="116">
        <f t="shared" si="83"/>
        <v>8709.63589956076</v>
      </c>
      <c r="B483" s="117">
        <f t="shared" si="81"/>
        <v>54724.25631500403</v>
      </c>
      <c r="C483" s="49">
        <f t="shared" si="84"/>
        <v>-11.295559289450797</v>
      </c>
      <c r="D483" s="118">
        <f t="shared" si="85"/>
        <v>-168.41345407792548</v>
      </c>
      <c r="E483" s="49">
        <f t="shared" si="86"/>
        <v>19.355254247594008</v>
      </c>
      <c r="F483" s="49">
        <f t="shared" si="87"/>
        <v>235.57172317054028</v>
      </c>
      <c r="G483" s="118">
        <f t="shared" si="88"/>
        <v>8.059694958143211</v>
      </c>
      <c r="H483" s="118">
        <f t="shared" si="89"/>
        <v>67.1582690926148</v>
      </c>
      <c r="I483" s="118">
        <f t="shared" si="95"/>
        <v>20.600000000000023</v>
      </c>
      <c r="J483" s="54">
        <f t="shared" si="90"/>
        <v>10000000</v>
      </c>
      <c r="K483" s="54">
        <f t="shared" si="91"/>
        <v>10000000</v>
      </c>
      <c r="L483" s="49" t="e">
        <f t="shared" si="92"/>
        <v>#DIV/0!</v>
      </c>
      <c r="M483" s="57">
        <f t="shared" si="93"/>
        <v>99.27609968435233</v>
      </c>
      <c r="N483" s="41">
        <f t="shared" si="94"/>
        <v>-16645.79792414264</v>
      </c>
      <c r="O483" s="41"/>
      <c r="P483" s="41"/>
      <c r="Q483" s="41"/>
      <c r="R483" s="57"/>
      <c r="S483" s="57"/>
      <c r="T483" s="41"/>
      <c r="U483" s="41"/>
    </row>
    <row r="484" spans="1:21" ht="12.75">
      <c r="A484" s="116">
        <f t="shared" si="83"/>
        <v>8912.509381337413</v>
      </c>
      <c r="B484" s="117">
        <f t="shared" si="81"/>
        <v>55998.94799491946</v>
      </c>
      <c r="C484" s="49">
        <f t="shared" si="84"/>
        <v>-11.693151682845286</v>
      </c>
      <c r="D484" s="118">
        <f t="shared" si="85"/>
        <v>-168.20341283721237</v>
      </c>
      <c r="E484" s="49">
        <f t="shared" si="86"/>
        <v>19.535836376068694</v>
      </c>
      <c r="F484" s="49">
        <f t="shared" si="87"/>
        <v>235.35699455356973</v>
      </c>
      <c r="G484" s="118">
        <f t="shared" si="88"/>
        <v>7.842684693223408</v>
      </c>
      <c r="H484" s="118">
        <f t="shared" si="89"/>
        <v>67.15358171635737</v>
      </c>
      <c r="I484" s="118">
        <f t="shared" si="95"/>
        <v>20.50000000000002</v>
      </c>
      <c r="J484" s="54">
        <f t="shared" si="90"/>
        <v>10000000</v>
      </c>
      <c r="K484" s="54">
        <f t="shared" si="91"/>
        <v>10000000</v>
      </c>
      <c r="L484" s="49" t="e">
        <f t="shared" si="92"/>
        <v>#DIV/0!</v>
      </c>
      <c r="M484" s="57">
        <f t="shared" si="93"/>
        <v>98.75628652827275</v>
      </c>
      <c r="N484" s="41">
        <f t="shared" si="94"/>
        <v>-16360.222839001666</v>
      </c>
      <c r="O484" s="41"/>
      <c r="P484" s="41"/>
      <c r="Q484" s="41"/>
      <c r="R484" s="57"/>
      <c r="S484" s="57"/>
      <c r="T484" s="41"/>
      <c r="U484" s="41"/>
    </row>
    <row r="485" spans="1:21" ht="12.75">
      <c r="A485" s="116">
        <f t="shared" si="83"/>
        <v>9120.10839355906</v>
      </c>
      <c r="B485" s="117">
        <f t="shared" si="81"/>
        <v>57303.3310582955</v>
      </c>
      <c r="C485" s="49">
        <f t="shared" si="84"/>
        <v>-12.090245311369834</v>
      </c>
      <c r="D485" s="118">
        <f t="shared" si="85"/>
        <v>-167.98757251781998</v>
      </c>
      <c r="E485" s="49">
        <f t="shared" si="86"/>
        <v>19.715956296646063</v>
      </c>
      <c r="F485" s="49">
        <f t="shared" si="87"/>
        <v>235.1252683766968</v>
      </c>
      <c r="G485" s="118">
        <f t="shared" si="88"/>
        <v>7.625710985276228</v>
      </c>
      <c r="H485" s="118">
        <f t="shared" si="89"/>
        <v>67.13769585887681</v>
      </c>
      <c r="I485" s="118">
        <f t="shared" si="95"/>
        <v>20.40000000000002</v>
      </c>
      <c r="J485" s="54">
        <f t="shared" si="90"/>
        <v>10000000</v>
      </c>
      <c r="K485" s="54">
        <f t="shared" si="91"/>
        <v>10000000</v>
      </c>
      <c r="L485" s="49" t="e">
        <f t="shared" si="92"/>
        <v>#DIV/0!</v>
      </c>
      <c r="M485" s="57">
        <f t="shared" si="93"/>
        <v>98.23283790760203</v>
      </c>
      <c r="N485" s="41">
        <f t="shared" si="94"/>
        <v>-16074.250490932369</v>
      </c>
      <c r="O485" s="41"/>
      <c r="P485" s="41"/>
      <c r="Q485" s="41"/>
      <c r="R485" s="57"/>
      <c r="S485" s="57"/>
      <c r="T485" s="41"/>
      <c r="U485" s="41"/>
    </row>
    <row r="486" spans="1:21" ht="12.75">
      <c r="A486" s="116">
        <f t="shared" si="83"/>
        <v>9332.543007969867</v>
      </c>
      <c r="B486" s="117">
        <f t="shared" si="81"/>
        <v>58638.09710629785</v>
      </c>
      <c r="C486" s="49">
        <f t="shared" si="84"/>
        <v>-12.486835788164132</v>
      </c>
      <c r="D486" s="118">
        <f t="shared" si="85"/>
        <v>-167.76585687679463</v>
      </c>
      <c r="E486" s="49">
        <f t="shared" si="86"/>
        <v>19.895575849505164</v>
      </c>
      <c r="F486" s="49">
        <f t="shared" si="87"/>
        <v>234.87648890870594</v>
      </c>
      <c r="G486" s="118">
        <f t="shared" si="88"/>
        <v>7.408740061341032</v>
      </c>
      <c r="H486" s="118">
        <f t="shared" si="89"/>
        <v>67.11063203191131</v>
      </c>
      <c r="I486" s="118">
        <f t="shared" si="95"/>
        <v>20.30000000000002</v>
      </c>
      <c r="J486" s="54">
        <f t="shared" si="90"/>
        <v>10000000</v>
      </c>
      <c r="K486" s="54">
        <f t="shared" si="91"/>
        <v>10000000</v>
      </c>
      <c r="L486" s="49" t="e">
        <f t="shared" si="92"/>
        <v>#DIV/0!</v>
      </c>
      <c r="M486" s="57">
        <f t="shared" si="93"/>
        <v>97.70561917849383</v>
      </c>
      <c r="N486" s="41">
        <f t="shared" si="94"/>
        <v>-15787.95600180206</v>
      </c>
      <c r="O486" s="41"/>
      <c r="P486" s="41"/>
      <c r="Q486" s="41"/>
      <c r="R486" s="57"/>
      <c r="S486" s="57"/>
      <c r="T486" s="41"/>
      <c r="U486" s="41"/>
    </row>
    <row r="487" spans="1:21" ht="12.75">
      <c r="A487" s="116">
        <f t="shared" si="83"/>
        <v>9549.92586021432</v>
      </c>
      <c r="B487" s="117">
        <f t="shared" si="81"/>
        <v>60003.953849552985</v>
      </c>
      <c r="C487" s="49">
        <f t="shared" si="84"/>
        <v>-12.882917775645131</v>
      </c>
      <c r="D487" s="118">
        <f t="shared" si="85"/>
        <v>-167.53818861294394</v>
      </c>
      <c r="E487" s="49">
        <f t="shared" si="86"/>
        <v>20.074656123501594</v>
      </c>
      <c r="F487" s="49">
        <f t="shared" si="87"/>
        <v>234.61059747511416</v>
      </c>
      <c r="G487" s="118">
        <f t="shared" si="88"/>
        <v>7.191738347856463</v>
      </c>
      <c r="H487" s="118">
        <f t="shared" si="89"/>
        <v>67.07240886217022</v>
      </c>
      <c r="I487" s="118">
        <f t="shared" si="95"/>
        <v>20.200000000000017</v>
      </c>
      <c r="J487" s="54">
        <f t="shared" si="90"/>
        <v>10000000</v>
      </c>
      <c r="K487" s="54">
        <f t="shared" si="91"/>
        <v>10000000</v>
      </c>
      <c r="L487" s="49" t="e">
        <f t="shared" si="92"/>
        <v>#DIV/0!</v>
      </c>
      <c r="M487" s="57">
        <f t="shared" si="93"/>
        <v>97.1744891569106</v>
      </c>
      <c r="N487" s="41">
        <f t="shared" si="94"/>
        <v>-15501.41483374759</v>
      </c>
      <c r="O487" s="41"/>
      <c r="P487" s="41"/>
      <c r="Q487" s="41"/>
      <c r="R487" s="57"/>
      <c r="S487" s="57"/>
      <c r="T487" s="41"/>
      <c r="U487" s="41"/>
    </row>
    <row r="488" spans="1:21" ht="12.75">
      <c r="A488" s="116">
        <f t="shared" si="83"/>
        <v>9772.37220955807</v>
      </c>
      <c r="B488" s="117">
        <f t="shared" si="81"/>
        <v>61401.625483385375</v>
      </c>
      <c r="C488" s="49">
        <f t="shared" si="84"/>
        <v>-13.278484988658752</v>
      </c>
      <c r="D488" s="118">
        <f t="shared" si="85"/>
        <v>-167.30448948614443</v>
      </c>
      <c r="E488" s="49">
        <f t="shared" si="86"/>
        <v>20.253157405745963</v>
      </c>
      <c r="F488" s="49">
        <f t="shared" si="87"/>
        <v>234.32753269567627</v>
      </c>
      <c r="G488" s="118">
        <f t="shared" si="88"/>
        <v>6.974672417087211</v>
      </c>
      <c r="H488" s="118">
        <f t="shared" si="89"/>
        <v>67.02304320953183</v>
      </c>
      <c r="I488" s="118">
        <f t="shared" si="95"/>
        <v>20.100000000000016</v>
      </c>
      <c r="J488" s="54">
        <f t="shared" si="90"/>
        <v>10000000</v>
      </c>
      <c r="K488" s="54">
        <f t="shared" si="91"/>
        <v>10000000</v>
      </c>
      <c r="L488" s="49" t="e">
        <f t="shared" si="92"/>
        <v>#DIV/0!</v>
      </c>
      <c r="M488" s="57">
        <f t="shared" si="93"/>
        <v>96.63929968866734</v>
      </c>
      <c r="N488" s="41">
        <f t="shared" si="94"/>
        <v>-15214.702709855377</v>
      </c>
      <c r="O488" s="41"/>
      <c r="P488" s="41"/>
      <c r="Q488" s="41"/>
      <c r="R488" s="57"/>
      <c r="S488" s="57"/>
      <c r="T488" s="41"/>
      <c r="U488" s="41"/>
    </row>
    <row r="489" spans="1:21" ht="12.75">
      <c r="A489" s="116">
        <f t="shared" si="83"/>
        <v>9999.999999999969</v>
      </c>
      <c r="B489" s="117">
        <f t="shared" si="81"/>
        <v>62831.85307179567</v>
      </c>
      <c r="C489" s="49">
        <f t="shared" si="84"/>
        <v>-13.673530196493505</v>
      </c>
      <c r="D489" s="118">
        <f t="shared" si="85"/>
        <v>-167.06468044285182</v>
      </c>
      <c r="E489" s="49">
        <f t="shared" si="86"/>
        <v>20.43103913177985</v>
      </c>
      <c r="F489" s="49">
        <f t="shared" si="87"/>
        <v>234.0272307411277</v>
      </c>
      <c r="G489" s="118">
        <f t="shared" si="88"/>
        <v>6.757508935286346</v>
      </c>
      <c r="H489" s="118">
        <f t="shared" si="89"/>
        <v>66.96255029827589</v>
      </c>
      <c r="I489" s="118">
        <f t="shared" si="95"/>
        <v>20.000000000000014</v>
      </c>
      <c r="J489" s="54">
        <f t="shared" si="90"/>
        <v>10000000</v>
      </c>
      <c r="K489" s="54">
        <f t="shared" si="91"/>
        <v>10000000</v>
      </c>
      <c r="L489" s="49" t="e">
        <f t="shared" si="92"/>
        <v>#DIV/0!</v>
      </c>
      <c r="M489" s="57">
        <f t="shared" si="93"/>
        <v>96.09989518249566</v>
      </c>
      <c r="N489" s="41">
        <f t="shared" si="94"/>
        <v>-14927.895534255525</v>
      </c>
      <c r="O489" s="41"/>
      <c r="P489" s="41"/>
      <c r="Q489" s="41"/>
      <c r="R489" s="57"/>
      <c r="S489" s="57"/>
      <c r="T489" s="41"/>
      <c r="U489" s="41"/>
    </row>
    <row r="490" spans="1:21" ht="12.75">
      <c r="A490" s="116">
        <f t="shared" si="83"/>
        <v>10232.92992280751</v>
      </c>
      <c r="B490" s="117">
        <f t="shared" si="81"/>
        <v>64295.39494038249</v>
      </c>
      <c r="C490" s="49">
        <f t="shared" si="84"/>
        <v>-14.068045223859231</v>
      </c>
      <c r="D490" s="118">
        <f t="shared" si="85"/>
        <v>-166.81868174828824</v>
      </c>
      <c r="E490" s="49">
        <f t="shared" si="86"/>
        <v>20.608259836450515</v>
      </c>
      <c r="F490" s="49">
        <f t="shared" si="87"/>
        <v>233.7096256097195</v>
      </c>
      <c r="G490" s="118">
        <f t="shared" si="88"/>
        <v>6.540214612591283</v>
      </c>
      <c r="H490" s="118">
        <f t="shared" si="89"/>
        <v>66.89094386143125</v>
      </c>
      <c r="I490" s="118">
        <f t="shared" si="95"/>
        <v>19.900000000000013</v>
      </c>
      <c r="J490" s="54">
        <f t="shared" si="90"/>
        <v>10000000</v>
      </c>
      <c r="K490" s="54">
        <f t="shared" si="91"/>
        <v>10000000</v>
      </c>
      <c r="L490" s="49" t="e">
        <f t="shared" si="92"/>
        <v>#DIV/0!</v>
      </c>
      <c r="M490" s="57">
        <f t="shared" si="93"/>
        <v>95.55611210225717</v>
      </c>
      <c r="N490" s="41">
        <f t="shared" si="94"/>
        <v>-14641.069311808862</v>
      </c>
      <c r="O490" s="41"/>
      <c r="P490" s="41"/>
      <c r="Q490" s="41"/>
      <c r="R490" s="57"/>
      <c r="S490" s="57"/>
      <c r="T490" s="41"/>
      <c r="U490" s="41"/>
    </row>
    <row r="491" spans="1:21" ht="12.75">
      <c r="A491" s="116">
        <f t="shared" si="83"/>
        <v>10471.285480508968</v>
      </c>
      <c r="B491" s="117">
        <f t="shared" si="81"/>
        <v>65793.02707841688</v>
      </c>
      <c r="C491" s="49">
        <f t="shared" si="84"/>
        <v>-14.462020950938058</v>
      </c>
      <c r="D491" s="118">
        <f t="shared" si="85"/>
        <v>-166.56641312578097</v>
      </c>
      <c r="E491" s="49">
        <f t="shared" si="86"/>
        <v>20.78477710559925</v>
      </c>
      <c r="F491" s="49">
        <f t="shared" si="87"/>
        <v>233.37464942410537</v>
      </c>
      <c r="G491" s="118">
        <f t="shared" si="88"/>
        <v>6.322756154661192</v>
      </c>
      <c r="H491" s="118">
        <f t="shared" si="89"/>
        <v>66.8082362983244</v>
      </c>
      <c r="I491" s="118">
        <f t="shared" si="95"/>
        <v>19.80000000000001</v>
      </c>
      <c r="J491" s="54">
        <f t="shared" si="90"/>
        <v>10000000</v>
      </c>
      <c r="K491" s="54">
        <f t="shared" si="91"/>
        <v>10000000</v>
      </c>
      <c r="L491" s="49" t="e">
        <f t="shared" si="92"/>
        <v>#DIV/0!</v>
      </c>
      <c r="M491" s="57">
        <f t="shared" si="93"/>
        <v>95.00777841396469</v>
      </c>
      <c r="N491" s="41">
        <f t="shared" si="94"/>
        <v>-14354.300067567036</v>
      </c>
      <c r="O491" s="41"/>
      <c r="P491" s="41"/>
      <c r="Q491" s="41"/>
      <c r="R491" s="57"/>
      <c r="S491" s="57"/>
      <c r="T491" s="41"/>
      <c r="U491" s="41"/>
    </row>
    <row r="492" spans="1:21" ht="12.75">
      <c r="A492" s="116">
        <f t="shared" si="83"/>
        <v>10715.193052376038</v>
      </c>
      <c r="B492" s="117">
        <f t="shared" si="81"/>
        <v>67325.5435502819</v>
      </c>
      <c r="C492" s="49">
        <f t="shared" si="84"/>
        <v>-14.855447312614105</v>
      </c>
      <c r="D492" s="118">
        <f t="shared" si="85"/>
        <v>-166.3077939037154</v>
      </c>
      <c r="E492" s="49">
        <f t="shared" si="86"/>
        <v>20.960547528688767</v>
      </c>
      <c r="F492" s="49">
        <f t="shared" si="87"/>
        <v>233.0222327491456</v>
      </c>
      <c r="G492" s="118">
        <f t="shared" si="88"/>
        <v>6.105100216074662</v>
      </c>
      <c r="H492" s="118">
        <f t="shared" si="89"/>
        <v>66.71443884543018</v>
      </c>
      <c r="I492" s="118">
        <f t="shared" si="95"/>
        <v>19.70000000000001</v>
      </c>
      <c r="J492" s="54">
        <f t="shared" si="90"/>
        <v>10000000</v>
      </c>
      <c r="K492" s="54">
        <f t="shared" si="91"/>
        <v>10000000</v>
      </c>
      <c r="L492" s="49" t="e">
        <f t="shared" si="92"/>
        <v>#DIV/0!</v>
      </c>
      <c r="M492" s="57">
        <f t="shared" si="93"/>
        <v>94.45471298273765</v>
      </c>
      <c r="N492" s="41">
        <f t="shared" si="94"/>
        <v>-14067.663766187205</v>
      </c>
      <c r="O492" s="41"/>
      <c r="P492" s="41"/>
      <c r="Q492" s="41"/>
      <c r="R492" s="57"/>
      <c r="S492" s="57"/>
      <c r="T492" s="41"/>
      <c r="U492" s="41"/>
    </row>
    <row r="493" spans="1:21" ht="12.75">
      <c r="A493" s="116">
        <f t="shared" si="83"/>
        <v>10964.781961431829</v>
      </c>
      <c r="B493" s="117">
        <f t="shared" si="81"/>
        <v>68893.75691649623</v>
      </c>
      <c r="C493" s="49">
        <f t="shared" si="84"/>
        <v>-15.248313296994402</v>
      </c>
      <c r="D493" s="118">
        <f t="shared" si="85"/>
        <v>-166.04274317055905</v>
      </c>
      <c r="E493" s="49">
        <f t="shared" si="86"/>
        <v>21.13552665251195</v>
      </c>
      <c r="F493" s="49">
        <f t="shared" si="87"/>
        <v>232.65230493118682</v>
      </c>
      <c r="G493" s="118">
        <f t="shared" si="88"/>
        <v>5.887213355517547</v>
      </c>
      <c r="H493" s="118">
        <f t="shared" si="89"/>
        <v>66.60956176062777</v>
      </c>
      <c r="I493" s="118">
        <f t="shared" si="95"/>
        <v>19.60000000000001</v>
      </c>
      <c r="J493" s="54">
        <f t="shared" si="90"/>
        <v>10000000</v>
      </c>
      <c r="K493" s="54">
        <f t="shared" si="91"/>
        <v>10000000</v>
      </c>
      <c r="L493" s="49" t="e">
        <f t="shared" si="92"/>
        <v>#DIV/0!</v>
      </c>
      <c r="M493" s="57">
        <f t="shared" si="93"/>
        <v>93.89672491420706</v>
      </c>
      <c r="N493" s="41">
        <f t="shared" si="94"/>
        <v>-13781.2362314828</v>
      </c>
      <c r="O493" s="41"/>
      <c r="P493" s="41"/>
      <c r="Q493" s="41"/>
      <c r="R493" s="57"/>
      <c r="S493" s="57"/>
      <c r="T493" s="41"/>
      <c r="U493" s="41"/>
    </row>
    <row r="494" spans="1:21" ht="12.75">
      <c r="A494" s="116">
        <f t="shared" si="83"/>
        <v>11220.184543019619</v>
      </c>
      <c r="B494" s="117">
        <f t="shared" si="81"/>
        <v>70498.49866454437</v>
      </c>
      <c r="C494" s="49">
        <f t="shared" si="84"/>
        <v>-15.640606943334092</v>
      </c>
      <c r="D494" s="118">
        <f t="shared" si="85"/>
        <v>-165.7711799384039</v>
      </c>
      <c r="E494" s="49">
        <f t="shared" si="86"/>
        <v>21.30966893613533</v>
      </c>
      <c r="F494" s="49">
        <f t="shared" si="87"/>
        <v>232.26479445936099</v>
      </c>
      <c r="G494" s="118">
        <f t="shared" si="88"/>
        <v>5.66906199280124</v>
      </c>
      <c r="H494" s="118">
        <f t="shared" si="89"/>
        <v>66.4936145209571</v>
      </c>
      <c r="I494" s="118">
        <f t="shared" si="95"/>
        <v>19.500000000000007</v>
      </c>
      <c r="J494" s="54">
        <f t="shared" si="90"/>
        <v>10000000</v>
      </c>
      <c r="K494" s="54">
        <f t="shared" si="91"/>
        <v>10000000</v>
      </c>
      <c r="L494" s="49" t="e">
        <f t="shared" si="92"/>
        <v>#DIV/0!</v>
      </c>
      <c r="M494" s="57">
        <f t="shared" si="93"/>
        <v>93.3336128341923</v>
      </c>
      <c r="N494" s="41">
        <f t="shared" si="94"/>
        <v>-13495.093066291258</v>
      </c>
      <c r="O494" s="41"/>
      <c r="P494" s="41"/>
      <c r="Q494" s="41"/>
      <c r="R494" s="57"/>
      <c r="S494" s="57"/>
      <c r="T494" s="41"/>
      <c r="U494" s="41"/>
    </row>
    <row r="495" spans="1:21" ht="12.75">
      <c r="A495" s="116">
        <f t="shared" si="83"/>
        <v>11481.536214968812</v>
      </c>
      <c r="B495" s="117">
        <f t="shared" si="81"/>
        <v>72140.61964974235</v>
      </c>
      <c r="C495" s="49">
        <f t="shared" si="84"/>
        <v>-16.03231533948556</v>
      </c>
      <c r="D495" s="118">
        <f t="shared" si="85"/>
        <v>-165.49302331545755</v>
      </c>
      <c r="E495" s="49">
        <f t="shared" si="86"/>
        <v>21.482927707246326</v>
      </c>
      <c r="F495" s="49">
        <f t="shared" si="87"/>
        <v>231.85962934943512</v>
      </c>
      <c r="G495" s="118">
        <f t="shared" si="88"/>
        <v>5.450612367760765</v>
      </c>
      <c r="H495" s="118">
        <f t="shared" si="89"/>
        <v>66.36660603397758</v>
      </c>
      <c r="I495" s="118">
        <f t="shared" si="95"/>
        <v>19.400000000000006</v>
      </c>
      <c r="J495" s="54">
        <f t="shared" si="90"/>
        <v>10000000</v>
      </c>
      <c r="K495" s="54">
        <f t="shared" si="91"/>
        <v>10000000</v>
      </c>
      <c r="L495" s="49" t="e">
        <f t="shared" si="92"/>
        <v>#DIV/0!</v>
      </c>
      <c r="M495" s="57">
        <f t="shared" si="93"/>
        <v>92.76516409966474</v>
      </c>
      <c r="N495" s="41">
        <f t="shared" si="94"/>
        <v>-13209.309572838072</v>
      </c>
      <c r="O495" s="41"/>
      <c r="P495" s="41"/>
      <c r="Q495" s="41"/>
      <c r="R495" s="57"/>
      <c r="S495" s="57"/>
      <c r="T495" s="41"/>
      <c r="U495" s="41"/>
    </row>
    <row r="496" spans="1:21" ht="12.75">
      <c r="A496" s="116">
        <f t="shared" si="83"/>
        <v>11748.975549395285</v>
      </c>
      <c r="B496" s="117">
        <f t="shared" si="81"/>
        <v>73820.99054637266</v>
      </c>
      <c r="C496" s="49">
        <f t="shared" si="84"/>
        <v>-16.42342461899394</v>
      </c>
      <c r="D496" s="118">
        <f t="shared" si="85"/>
        <v>-165.20819268790203</v>
      </c>
      <c r="E496" s="49">
        <f t="shared" si="86"/>
        <v>21.655255120092352</v>
      </c>
      <c r="F496" s="49">
        <f t="shared" si="87"/>
        <v>231.43673755070165</v>
      </c>
      <c r="G496" s="118">
        <f t="shared" si="88"/>
        <v>5.231830501098411</v>
      </c>
      <c r="H496" s="118">
        <f t="shared" si="89"/>
        <v>66.22854486279962</v>
      </c>
      <c r="I496" s="118">
        <f t="shared" si="95"/>
        <v>19.300000000000004</v>
      </c>
      <c r="J496" s="54">
        <f t="shared" si="90"/>
        <v>10000000</v>
      </c>
      <c r="K496" s="54">
        <f t="shared" si="91"/>
        <v>10000000</v>
      </c>
      <c r="L496" s="49" t="e">
        <f t="shared" si="92"/>
        <v>#DIV/0!</v>
      </c>
      <c r="M496" s="57">
        <f t="shared" si="93"/>
        <v>92.19115393310193</v>
      </c>
      <c r="N496" s="41">
        <f t="shared" si="94"/>
        <v>-12923.960673775526</v>
      </c>
      <c r="O496" s="41"/>
      <c r="P496" s="41"/>
      <c r="Q496" s="41"/>
      <c r="R496" s="57"/>
      <c r="S496" s="57"/>
      <c r="T496" s="41"/>
      <c r="U496" s="41"/>
    </row>
    <row r="497" spans="1:21" ht="12.75">
      <c r="A497" s="116">
        <f t="shared" si="83"/>
        <v>12022.64434617412</v>
      </c>
      <c r="B497" s="117">
        <f t="shared" si="81"/>
        <v>75540.50230932696</v>
      </c>
      <c r="C497" s="49">
        <f t="shared" si="84"/>
        <v>-16.81391995796693</v>
      </c>
      <c r="D497" s="118">
        <f t="shared" si="85"/>
        <v>-164.9166079115171</v>
      </c>
      <c r="E497" s="49">
        <f t="shared" si="86"/>
        <v>21.826602115209294</v>
      </c>
      <c r="F497" s="49">
        <f t="shared" si="87"/>
        <v>230.9960473763755</v>
      </c>
      <c r="G497" s="118">
        <f t="shared" si="88"/>
        <v>5.012682157242363</v>
      </c>
      <c r="H497" s="118">
        <f t="shared" si="89"/>
        <v>66.07943946485838</v>
      </c>
      <c r="I497" s="118">
        <f t="shared" si="95"/>
        <v>19.200000000000003</v>
      </c>
      <c r="J497" s="54">
        <f t="shared" si="90"/>
        <v>10000000</v>
      </c>
      <c r="K497" s="54">
        <f t="shared" si="91"/>
        <v>10000000</v>
      </c>
      <c r="L497" s="49" t="e">
        <f t="shared" si="92"/>
        <v>#DIV/0!</v>
      </c>
      <c r="M497" s="57">
        <f t="shared" si="93"/>
        <v>91.61134447126528</v>
      </c>
      <c r="N497" s="41">
        <f t="shared" si="94"/>
        <v>-12639.120834071073</v>
      </c>
      <c r="O497" s="41"/>
      <c r="P497" s="41"/>
      <c r="Q497" s="41"/>
      <c r="R497" s="57"/>
      <c r="S497" s="57"/>
      <c r="T497" s="41"/>
      <c r="U497" s="41"/>
    </row>
    <row r="498" spans="1:21" ht="12.75">
      <c r="A498" s="116">
        <f t="shared" si="83"/>
        <v>12302.68770812381</v>
      </c>
      <c r="B498" s="117">
        <f t="shared" si="81"/>
        <v>77300.06664650243</v>
      </c>
      <c r="C498" s="49">
        <f t="shared" si="84"/>
        <v>-17.203785571853352</v>
      </c>
      <c r="D498" s="118">
        <f t="shared" si="85"/>
        <v>-164.6181895134428</v>
      </c>
      <c r="E498" s="49">
        <f t="shared" si="86"/>
        <v>21.99691838115995</v>
      </c>
      <c r="F498" s="49">
        <f t="shared" si="87"/>
        <v>230.53748795789824</v>
      </c>
      <c r="G498" s="118">
        <f t="shared" si="88"/>
        <v>4.793132809306599</v>
      </c>
      <c r="H498" s="118">
        <f t="shared" si="89"/>
        <v>65.91929844445545</v>
      </c>
      <c r="I498" s="118">
        <f t="shared" si="95"/>
        <v>19.1</v>
      </c>
      <c r="J498" s="54">
        <f t="shared" si="90"/>
        <v>10000000</v>
      </c>
      <c r="K498" s="54">
        <f t="shared" si="91"/>
        <v>10000000</v>
      </c>
      <c r="L498" s="49" t="e">
        <f t="shared" si="92"/>
        <v>#DIV/0!</v>
      </c>
      <c r="M498" s="57">
        <f t="shared" si="93"/>
        <v>91.02548371821358</v>
      </c>
      <c r="N498" s="41">
        <f t="shared" si="94"/>
        <v>-12354.863983917028</v>
      </c>
      <c r="O498" s="41"/>
      <c r="P498" s="41"/>
      <c r="Q498" s="41"/>
      <c r="R498" s="57"/>
      <c r="S498" s="57"/>
      <c r="T498" s="41"/>
      <c r="U498" s="41"/>
    </row>
    <row r="499" spans="1:21" ht="12.75">
      <c r="A499" s="116">
        <f t="shared" si="83"/>
        <v>12589.254117941673</v>
      </c>
      <c r="B499" s="117">
        <f t="shared" si="81"/>
        <v>79100.61650220123</v>
      </c>
      <c r="C499" s="49">
        <f t="shared" si="84"/>
        <v>-17.593004712268748</v>
      </c>
      <c r="D499" s="118">
        <f t="shared" si="85"/>
        <v>-164.31285890443047</v>
      </c>
      <c r="E499" s="49">
        <f t="shared" si="86"/>
        <v>22.166152318515785</v>
      </c>
      <c r="F499" s="49">
        <f t="shared" si="87"/>
        <v>230.06098972350452</v>
      </c>
      <c r="G499" s="118">
        <f t="shared" si="88"/>
        <v>4.573147606247037</v>
      </c>
      <c r="H499" s="118">
        <f t="shared" si="89"/>
        <v>65.74813081907405</v>
      </c>
      <c r="I499" s="118">
        <f t="shared" si="95"/>
        <v>19</v>
      </c>
      <c r="J499" s="54">
        <f t="shared" si="90"/>
        <v>10000000</v>
      </c>
      <c r="K499" s="54">
        <f t="shared" si="91"/>
        <v>10000000</v>
      </c>
      <c r="L499" s="49" t="e">
        <f t="shared" si="92"/>
        <v>#DIV/0!</v>
      </c>
      <c r="M499" s="57">
        <f t="shared" si="93"/>
        <v>90.43330439093182</v>
      </c>
      <c r="N499" s="41">
        <f t="shared" si="94"/>
        <v>-12071.26344282999</v>
      </c>
      <c r="O499" s="41"/>
      <c r="P499" s="41"/>
      <c r="Q499" s="41"/>
      <c r="R499" s="57"/>
      <c r="S499" s="57"/>
      <c r="T499" s="41"/>
      <c r="U499" s="41"/>
    </row>
    <row r="500" spans="1:21" ht="12.75">
      <c r="A500" s="116">
        <f t="shared" si="83"/>
        <v>12882.495516931342</v>
      </c>
      <c r="B500" s="117">
        <f t="shared" si="81"/>
        <v>80943.1065517899</v>
      </c>
      <c r="C500" s="49">
        <f t="shared" si="84"/>
        <v>-17.981559664014007</v>
      </c>
      <c r="D500" s="118">
        <f t="shared" si="85"/>
        <v>-164.0005386018966</v>
      </c>
      <c r="E500" s="49">
        <f t="shared" si="86"/>
        <v>22.33425100633426</v>
      </c>
      <c r="F500" s="49">
        <f t="shared" si="87"/>
        <v>229.5664849013193</v>
      </c>
      <c r="G500" s="118">
        <f t="shared" si="88"/>
        <v>4.352691342320252</v>
      </c>
      <c r="H500" s="118">
        <f t="shared" si="89"/>
        <v>65.5659462994227</v>
      </c>
      <c r="I500" s="118">
        <f t="shared" si="95"/>
        <v>18.9</v>
      </c>
      <c r="J500" s="54">
        <f t="shared" si="90"/>
        <v>10000000</v>
      </c>
      <c r="K500" s="54">
        <f t="shared" si="91"/>
        <v>10000000</v>
      </c>
      <c r="L500" s="49" t="e">
        <f t="shared" si="92"/>
        <v>#DIV/0!</v>
      </c>
      <c r="M500" s="57">
        <f t="shared" si="93"/>
        <v>89.83452264429955</v>
      </c>
      <c r="N500" s="41">
        <f t="shared" si="94"/>
        <v>-11788.39184510364</v>
      </c>
      <c r="O500" s="41"/>
      <c r="P500" s="41"/>
      <c r="Q500" s="41"/>
      <c r="R500" s="57"/>
      <c r="S500" s="57"/>
      <c r="T500" s="41"/>
      <c r="U500" s="41"/>
    </row>
    <row r="501" spans="1:21" ht="12.75">
      <c r="A501" s="116">
        <f t="shared" si="83"/>
        <v>13182.567385564082</v>
      </c>
      <c r="B501" s="117">
        <f t="shared" si="81"/>
        <v>82828.51370788105</v>
      </c>
      <c r="C501" s="49">
        <f t="shared" si="84"/>
        <v>-18.369431742439712</v>
      </c>
      <c r="D501" s="118">
        <f t="shared" si="85"/>
        <v>-163.68115246406174</v>
      </c>
      <c r="E501" s="49">
        <f t="shared" si="86"/>
        <v>22.501160171399942</v>
      </c>
      <c r="F501" s="49">
        <f t="shared" si="87"/>
        <v>229.05390804717993</v>
      </c>
      <c r="G501" s="118">
        <f t="shared" si="88"/>
        <v>4.13172842896023</v>
      </c>
      <c r="H501" s="118">
        <f t="shared" si="89"/>
        <v>65.37275558311819</v>
      </c>
      <c r="I501" s="118">
        <f t="shared" si="95"/>
        <v>18.799999999999997</v>
      </c>
      <c r="J501" s="54">
        <f t="shared" si="90"/>
        <v>10000000</v>
      </c>
      <c r="K501" s="54">
        <f t="shared" si="91"/>
        <v>10000000</v>
      </c>
      <c r="L501" s="49" t="e">
        <f t="shared" si="92"/>
        <v>#DIV/0!</v>
      </c>
      <c r="M501" s="57">
        <f t="shared" si="93"/>
        <v>89.22883666018112</v>
      </c>
      <c r="N501" s="41">
        <f t="shared" si="94"/>
        <v>-11506.321066772529</v>
      </c>
      <c r="O501" s="41"/>
      <c r="P501" s="41"/>
      <c r="Q501" s="41"/>
      <c r="R501" s="57"/>
      <c r="S501" s="57"/>
      <c r="T501" s="41"/>
      <c r="U501" s="41"/>
    </row>
    <row r="502" spans="1:21" ht="12.75">
      <c r="A502" s="116">
        <f t="shared" si="83"/>
        <v>13489.628825916547</v>
      </c>
      <c r="B502" s="117">
        <f t="shared" si="81"/>
        <v>84757.83763830506</v>
      </c>
      <c r="C502" s="49">
        <f t="shared" si="84"/>
        <v>-18.75660129131382</v>
      </c>
      <c r="D502" s="118">
        <f t="shared" si="85"/>
        <v>-163.35462593540964</v>
      </c>
      <c r="E502" s="49">
        <f t="shared" si="86"/>
        <v>22.666824160516583</v>
      </c>
      <c r="F502" s="49">
        <f t="shared" si="87"/>
        <v>228.5231965972675</v>
      </c>
      <c r="G502" s="118">
        <f t="shared" si="88"/>
        <v>3.9102228692027623</v>
      </c>
      <c r="H502" s="118">
        <f t="shared" si="89"/>
        <v>65.16857066185787</v>
      </c>
      <c r="I502" s="118">
        <f t="shared" si="95"/>
        <v>18.699999999999996</v>
      </c>
      <c r="J502" s="54">
        <f t="shared" si="90"/>
        <v>10000000</v>
      </c>
      <c r="K502" s="54">
        <f t="shared" si="91"/>
        <v>10000000</v>
      </c>
      <c r="L502" s="49" t="e">
        <f t="shared" si="92"/>
        <v>#DIV/0!</v>
      </c>
      <c r="M502" s="57">
        <f t="shared" si="93"/>
        <v>88.61592508314935</v>
      </c>
      <c r="N502" s="41">
        <f t="shared" si="94"/>
        <v>-11225.122154240207</v>
      </c>
      <c r="O502" s="41"/>
      <c r="P502" s="41"/>
      <c r="Q502" s="41"/>
      <c r="R502" s="57"/>
      <c r="S502" s="57"/>
      <c r="T502" s="41"/>
      <c r="U502" s="41"/>
    </row>
    <row r="503" spans="1:21" ht="12.75">
      <c r="A503" s="116">
        <f t="shared" si="83"/>
        <v>13803.842646028867</v>
      </c>
      <c r="B503" s="117">
        <f t="shared" si="81"/>
        <v>86732.10129614755</v>
      </c>
      <c r="C503" s="49">
        <f t="shared" si="84"/>
        <v>-19.14304768135965</v>
      </c>
      <c r="D503" s="118">
        <f t="shared" si="85"/>
        <v>-163.02088630365844</v>
      </c>
      <c r="E503" s="49">
        <f t="shared" si="86"/>
        <v>22.83118591615187</v>
      </c>
      <c r="F503" s="49">
        <f t="shared" si="87"/>
        <v>227.9742914455228</v>
      </c>
      <c r="G503" s="118">
        <f t="shared" si="88"/>
        <v>3.68813823479222</v>
      </c>
      <c r="H503" s="118">
        <f t="shared" si="89"/>
        <v>64.95340514186435</v>
      </c>
      <c r="I503" s="118">
        <f t="shared" si="95"/>
        <v>18.599999999999994</v>
      </c>
      <c r="J503" s="54">
        <f t="shared" si="90"/>
        <v>10000000</v>
      </c>
      <c r="K503" s="54">
        <f t="shared" si="91"/>
        <v>10000000</v>
      </c>
      <c r="L503" s="49" t="e">
        <f t="shared" si="92"/>
        <v>#DIV/0!</v>
      </c>
      <c r="M503" s="57">
        <f t="shared" si="93"/>
        <v>87.99544528268223</v>
      </c>
      <c r="N503" s="41">
        <f t="shared" si="94"/>
        <v>-10944.865254718774</v>
      </c>
      <c r="O503" s="41"/>
      <c r="P503" s="41"/>
      <c r="Q503" s="41"/>
      <c r="R503" s="57"/>
      <c r="S503" s="57"/>
      <c r="T503" s="41"/>
      <c r="U503" s="41"/>
    </row>
    <row r="504" spans="1:21" ht="12.75">
      <c r="A504" s="116">
        <f t="shared" si="83"/>
        <v>14125.375446227568</v>
      </c>
      <c r="B504" s="117">
        <f t="shared" si="81"/>
        <v>88752.35146213236</v>
      </c>
      <c r="C504" s="49">
        <f t="shared" si="84"/>
        <v>-19.52874930963612</v>
      </c>
      <c r="D504" s="118">
        <f t="shared" si="85"/>
        <v>-162.67986296837708</v>
      </c>
      <c r="E504" s="49">
        <f t="shared" si="86"/>
        <v>22.994186955755964</v>
      </c>
      <c r="F504" s="49">
        <f t="shared" si="87"/>
        <v>227.40713754569384</v>
      </c>
      <c r="G504" s="118">
        <f t="shared" si="88"/>
        <v>3.4654376461198453</v>
      </c>
      <c r="H504" s="118">
        <f t="shared" si="89"/>
        <v>64.72727457731676</v>
      </c>
      <c r="I504" s="118">
        <f t="shared" si="95"/>
        <v>18.499999999999993</v>
      </c>
      <c r="J504" s="54">
        <f t="shared" si="90"/>
        <v>10000000</v>
      </c>
      <c r="K504" s="54">
        <f t="shared" si="91"/>
        <v>10000000</v>
      </c>
      <c r="L504" s="49" t="e">
        <f t="shared" si="92"/>
        <v>#DIV/0!</v>
      </c>
      <c r="M504" s="57">
        <f t="shared" si="93"/>
        <v>87.36703141851935</v>
      </c>
      <c r="N504" s="41">
        <f t="shared" si="94"/>
        <v>-10665.619548617524</v>
      </c>
      <c r="O504" s="41"/>
      <c r="P504" s="41"/>
      <c r="Q504" s="41"/>
      <c r="R504" s="57"/>
      <c r="S504" s="57"/>
      <c r="T504" s="41"/>
      <c r="U504" s="41"/>
    </row>
    <row r="505" spans="1:21" ht="12.75">
      <c r="A505" s="116">
        <f t="shared" si="83"/>
        <v>14454.397707459302</v>
      </c>
      <c r="B505" s="117">
        <f t="shared" si="81"/>
        <v>90819.65929963859</v>
      </c>
      <c r="C505" s="49">
        <f t="shared" si="84"/>
        <v>-19.91368359994</v>
      </c>
      <c r="D505" s="118">
        <f t="shared" si="85"/>
        <v>-162.33148772132162</v>
      </c>
      <c r="E505" s="49">
        <f t="shared" si="86"/>
        <v>23.15576735508666</v>
      </c>
      <c r="F505" s="49">
        <f t="shared" si="87"/>
        <v>226.82168453770652</v>
      </c>
      <c r="G505" s="118">
        <f t="shared" si="88"/>
        <v>3.242083755146659</v>
      </c>
      <c r="H505" s="118">
        <f t="shared" si="89"/>
        <v>64.4901968163849</v>
      </c>
      <c r="I505" s="118">
        <f t="shared" si="95"/>
        <v>18.39999999999999</v>
      </c>
      <c r="J505" s="54">
        <f t="shared" si="90"/>
        <v>10000000</v>
      </c>
      <c r="K505" s="54">
        <f t="shared" si="91"/>
        <v>10000000</v>
      </c>
      <c r="L505" s="49" t="e">
        <f t="shared" si="92"/>
        <v>#DIV/0!</v>
      </c>
      <c r="M505" s="57">
        <f t="shared" si="93"/>
        <v>86.73029228213272</v>
      </c>
      <c r="N505" s="41">
        <f t="shared" si="94"/>
        <v>-10387.453184016136</v>
      </c>
      <c r="O505" s="41"/>
      <c r="P505" s="41"/>
      <c r="Q505" s="41"/>
      <c r="R505" s="57"/>
      <c r="S505" s="57"/>
      <c r="T505" s="41"/>
      <c r="U505" s="41"/>
    </row>
    <row r="506" spans="1:21" ht="12.75">
      <c r="A506" s="116">
        <f t="shared" si="83"/>
        <v>14791.083881682109</v>
      </c>
      <c r="B506" s="117">
        <f t="shared" si="81"/>
        <v>92935.12092264583</v>
      </c>
      <c r="C506" s="49">
        <f t="shared" si="84"/>
        <v>-20.2978270044169</v>
      </c>
      <c r="D506" s="118">
        <f t="shared" si="85"/>
        <v>-161.9756950384975</v>
      </c>
      <c r="E506" s="49">
        <f t="shared" si="86"/>
        <v>23.3158657358937</v>
      </c>
      <c r="F506" s="49">
        <f t="shared" si="87"/>
        <v>226.21788739790003</v>
      </c>
      <c r="G506" s="118">
        <f t="shared" si="88"/>
        <v>3.0180387314768</v>
      </c>
      <c r="H506" s="118">
        <f t="shared" si="89"/>
        <v>64.24219235940254</v>
      </c>
      <c r="I506" s="118">
        <f t="shared" si="95"/>
        <v>18.29999999999999</v>
      </c>
      <c r="J506" s="54">
        <f t="shared" si="90"/>
        <v>10000000</v>
      </c>
      <c r="K506" s="54">
        <f t="shared" si="91"/>
        <v>10000000</v>
      </c>
      <c r="L506" s="49" t="e">
        <f t="shared" si="92"/>
        <v>#DIV/0!</v>
      </c>
      <c r="M506" s="57">
        <f t="shared" si="93"/>
        <v>86.08480888282793</v>
      </c>
      <c r="N506" s="41">
        <f t="shared" si="94"/>
        <v>-10110.433213344571</v>
      </c>
      <c r="O506" s="41"/>
      <c r="P506" s="41"/>
      <c r="Q506" s="41"/>
      <c r="R506" s="57"/>
      <c r="S506" s="57"/>
      <c r="T506" s="41"/>
      <c r="U506" s="41"/>
    </row>
    <row r="507" spans="1:21" ht="12.75">
      <c r="A507" s="116">
        <f t="shared" si="83"/>
        <v>15135.612484362118</v>
      </c>
      <c r="B507" s="117">
        <f t="shared" si="81"/>
        <v>95099.85797690798</v>
      </c>
      <c r="C507" s="49">
        <f t="shared" si="84"/>
        <v>-20.681155006574198</v>
      </c>
      <c r="D507" s="118">
        <f t="shared" si="85"/>
        <v>-161.61242238387433</v>
      </c>
      <c r="E507" s="49">
        <f t="shared" si="86"/>
        <v>23.47441925832512</v>
      </c>
      <c r="F507" s="49">
        <f t="shared" si="87"/>
        <v>225.5957071124776</v>
      </c>
      <c r="G507" s="118">
        <f t="shared" si="88"/>
        <v>2.793264251750923</v>
      </c>
      <c r="H507" s="118">
        <f t="shared" si="89"/>
        <v>63.98328472860328</v>
      </c>
      <c r="I507" s="118">
        <f t="shared" si="95"/>
        <v>18.19999999999999</v>
      </c>
      <c r="J507" s="54">
        <f t="shared" si="90"/>
        <v>10000000</v>
      </c>
      <c r="K507" s="54">
        <f t="shared" si="91"/>
        <v>10000000</v>
      </c>
      <c r="L507" s="49" t="e">
        <f t="shared" si="92"/>
        <v>#DIV/0!</v>
      </c>
      <c r="M507" s="57">
        <f t="shared" si="93"/>
        <v>85.43013174169708</v>
      </c>
      <c r="N507" s="41">
        <f t="shared" si="94"/>
        <v>-9834.62553238893</v>
      </c>
      <c r="O507" s="41"/>
      <c r="P507" s="41"/>
      <c r="Q507" s="41"/>
      <c r="R507" s="57"/>
      <c r="S507" s="57"/>
      <c r="T507" s="41"/>
      <c r="U507" s="41"/>
    </row>
    <row r="508" spans="1:21" ht="12.75">
      <c r="A508" s="116">
        <f t="shared" si="83"/>
        <v>15488.166189124859</v>
      </c>
      <c r="B508" s="117">
        <f t="shared" si="81"/>
        <v>97315.01823466495</v>
      </c>
      <c r="C508" s="49">
        <f t="shared" si="84"/>
        <v>-21.063642125894845</v>
      </c>
      <c r="D508" s="118">
        <f t="shared" si="85"/>
        <v>-161.24161052460033</v>
      </c>
      <c r="E508" s="49">
        <f t="shared" si="86"/>
        <v>23.631363618430584</v>
      </c>
      <c r="F508" s="49">
        <f t="shared" si="87"/>
        <v>224.9551113733308</v>
      </c>
      <c r="G508" s="118">
        <f t="shared" si="88"/>
        <v>2.567721492535739</v>
      </c>
      <c r="H508" s="118">
        <f t="shared" si="89"/>
        <v>63.71350084873046</v>
      </c>
      <c r="I508" s="118">
        <f t="shared" si="95"/>
        <v>18.099999999999987</v>
      </c>
      <c r="J508" s="54">
        <f t="shared" si="90"/>
        <v>10000000</v>
      </c>
      <c r="K508" s="54">
        <f t="shared" si="91"/>
        <v>10000000</v>
      </c>
      <c r="L508" s="49" t="e">
        <f t="shared" si="92"/>
        <v>#DIV/0!</v>
      </c>
      <c r="M508" s="57">
        <f t="shared" si="93"/>
        <v>84.76577785029869</v>
      </c>
      <c r="N508" s="41">
        <f t="shared" si="94"/>
        <v>-9560.094821730496</v>
      </c>
      <c r="O508" s="41"/>
      <c r="P508" s="41"/>
      <c r="Q508" s="41"/>
      <c r="R508" s="57"/>
      <c r="S508" s="57"/>
      <c r="T508" s="41"/>
      <c r="U508" s="41"/>
    </row>
    <row r="509" spans="1:21" ht="12.75">
      <c r="A509" s="116">
        <f t="shared" si="83"/>
        <v>15848.93192461119</v>
      </c>
      <c r="B509" s="117">
        <f t="shared" si="81"/>
        <v>99581.77620320651</v>
      </c>
      <c r="C509" s="49">
        <f t="shared" si="84"/>
        <v>-21.445261924257856</v>
      </c>
      <c r="D509" s="118">
        <f t="shared" si="85"/>
        <v>-160.86320385746677</v>
      </c>
      <c r="E509" s="49">
        <f t="shared" si="86"/>
        <v>23.78663305114982</v>
      </c>
      <c r="F509" s="49">
        <f t="shared" si="87"/>
        <v>224.29607529518057</v>
      </c>
      <c r="G509" s="118">
        <f t="shared" si="88"/>
        <v>2.341371126891964</v>
      </c>
      <c r="H509" s="118">
        <f t="shared" si="89"/>
        <v>63.4328714377138</v>
      </c>
      <c r="I509" s="118">
        <f t="shared" si="95"/>
        <v>17.999999999999986</v>
      </c>
      <c r="J509" s="54">
        <f t="shared" si="90"/>
        <v>10000000</v>
      </c>
      <c r="K509" s="54">
        <f t="shared" si="91"/>
        <v>10000000</v>
      </c>
      <c r="L509" s="49" t="e">
        <f t="shared" si="92"/>
        <v>#DIV/0!</v>
      </c>
      <c r="M509" s="57">
        <f t="shared" si="93"/>
        <v>84.09122724330703</v>
      </c>
      <c r="N509" s="41">
        <f t="shared" si="94"/>
        <v>-9286.904490718682</v>
      </c>
      <c r="O509" s="41"/>
      <c r="P509" s="41"/>
      <c r="Q509" s="41"/>
      <c r="R509" s="57"/>
      <c r="S509" s="57"/>
      <c r="T509" s="41"/>
      <c r="U509" s="41"/>
    </row>
    <row r="510" spans="1:21" ht="12.75">
      <c r="A510" s="116">
        <f t="shared" si="83"/>
        <v>16218.100973589357</v>
      </c>
      <c r="B510" s="117">
        <f t="shared" si="81"/>
        <v>101901.33374761158</v>
      </c>
      <c r="C510" s="49">
        <f t="shared" si="84"/>
        <v>-21.82598701437489</v>
      </c>
      <c r="D510" s="118">
        <f t="shared" si="85"/>
        <v>-160.4771507462777</v>
      </c>
      <c r="E510" s="49">
        <f t="shared" si="86"/>
        <v>23.940160339179645</v>
      </c>
      <c r="F510" s="49">
        <f t="shared" si="87"/>
        <v>223.61858215274668</v>
      </c>
      <c r="G510" s="118">
        <f t="shared" si="88"/>
        <v>2.1141733248047565</v>
      </c>
      <c r="H510" s="118">
        <f t="shared" si="89"/>
        <v>63.141431406468996</v>
      </c>
      <c r="I510" s="118">
        <f t="shared" si="95"/>
        <v>17.899999999999984</v>
      </c>
      <c r="J510" s="54">
        <f t="shared" si="90"/>
        <v>10000000</v>
      </c>
      <c r="K510" s="54">
        <f t="shared" si="91"/>
        <v>10000000</v>
      </c>
      <c r="L510" s="49" t="e">
        <f t="shared" si="92"/>
        <v>#DIV/0!</v>
      </c>
      <c r="M510" s="57">
        <f t="shared" si="93"/>
        <v>83.4059191251452</v>
      </c>
      <c r="N510" s="41">
        <f t="shared" si="94"/>
        <v>-9015.116624069122</v>
      </c>
      <c r="O510" s="41"/>
      <c r="P510" s="41"/>
      <c r="Q510" s="41"/>
      <c r="R510" s="57"/>
      <c r="S510" s="57"/>
      <c r="T510" s="41"/>
      <c r="U510" s="41"/>
    </row>
    <row r="511" spans="1:21" ht="12.75">
      <c r="A511" s="116">
        <f t="shared" si="83"/>
        <v>16595.869074375674</v>
      </c>
      <c r="B511" s="117">
        <f t="shared" si="81"/>
        <v>104274.92072799332</v>
      </c>
      <c r="C511" s="49">
        <f t="shared" si="84"/>
        <v>-22.20578907045872</v>
      </c>
      <c r="D511" s="118">
        <f t="shared" si="85"/>
        <v>-160.08340386966177</v>
      </c>
      <c r="E511" s="49">
        <f t="shared" si="86"/>
        <v>24.091876828119748</v>
      </c>
      <c r="F511" s="49">
        <f t="shared" si="87"/>
        <v>222.92262413640577</v>
      </c>
      <c r="G511" s="118">
        <f t="shared" si="88"/>
        <v>1.886087757661027</v>
      </c>
      <c r="H511" s="118">
        <f t="shared" si="89"/>
        <v>62.83922026674401</v>
      </c>
      <c r="I511" s="118">
        <f t="shared" si="95"/>
        <v>17.799999999999983</v>
      </c>
      <c r="J511" s="54">
        <f t="shared" si="90"/>
        <v>10000000</v>
      </c>
      <c r="K511" s="54">
        <f t="shared" si="91"/>
        <v>10000000</v>
      </c>
      <c r="L511" s="49" t="e">
        <f t="shared" si="92"/>
        <v>#DIV/0!</v>
      </c>
      <c r="M511" s="57">
        <f t="shared" si="93"/>
        <v>82.70924747941658</v>
      </c>
      <c r="N511" s="41">
        <f t="shared" si="94"/>
        <v>-8744.791931168378</v>
      </c>
      <c r="O511" s="41"/>
      <c r="P511" s="41"/>
      <c r="Q511" s="41"/>
      <c r="R511" s="57"/>
      <c r="S511" s="57"/>
      <c r="T511" s="41"/>
      <c r="U511" s="41"/>
    </row>
    <row r="512" spans="1:21" ht="12.75">
      <c r="A512" s="116">
        <f t="shared" si="83"/>
        <v>16982.43652461751</v>
      </c>
      <c r="B512" s="117">
        <f t="shared" si="81"/>
        <v>106703.7956515867</v>
      </c>
      <c r="C512" s="49">
        <f t="shared" si="84"/>
        <v>-22.58463884133992</v>
      </c>
      <c r="D512" s="118">
        <f t="shared" si="85"/>
        <v>-159.6819205787573</v>
      </c>
      <c r="E512" s="49">
        <f t="shared" si="86"/>
        <v>24.241712448300564</v>
      </c>
      <c r="F512" s="49">
        <f t="shared" si="87"/>
        <v>222.20820312452605</v>
      </c>
      <c r="G512" s="118">
        <f t="shared" si="88"/>
        <v>1.657073606960644</v>
      </c>
      <c r="H512" s="118">
        <f t="shared" si="89"/>
        <v>62.52628254576874</v>
      </c>
      <c r="I512" s="118">
        <f t="shared" si="95"/>
        <v>17.69999999999998</v>
      </c>
      <c r="J512" s="54">
        <f t="shared" si="90"/>
        <v>10000000</v>
      </c>
      <c r="K512" s="54">
        <f t="shared" si="91"/>
        <v>10000000</v>
      </c>
      <c r="L512" s="49" t="e">
        <f t="shared" si="92"/>
        <v>#DIV/0!</v>
      </c>
      <c r="M512" s="57">
        <f t="shared" si="93"/>
        <v>82.00055607628349</v>
      </c>
      <c r="N512" s="41">
        <f t="shared" si="94"/>
        <v>-8475.989698159306</v>
      </c>
      <c r="O512" s="41"/>
      <c r="P512" s="41"/>
      <c r="Q512" s="41"/>
      <c r="R512" s="57"/>
      <c r="S512" s="57"/>
      <c r="T512" s="41"/>
      <c r="U512" s="41"/>
    </row>
    <row r="513" spans="1:21" ht="12.75">
      <c r="A513" s="116">
        <f t="shared" si="83"/>
        <v>17378.008287493834</v>
      </c>
      <c r="B513" s="117">
        <f t="shared" si="81"/>
        <v>109189.24634002634</v>
      </c>
      <c r="C513" s="49">
        <f t="shared" si="84"/>
        <v>-22.962506166253167</v>
      </c>
      <c r="D513" s="118">
        <f t="shared" si="85"/>
        <v>-159.27266326406416</v>
      </c>
      <c r="E513" s="49">
        <f t="shared" si="86"/>
        <v>24.38959574369422</v>
      </c>
      <c r="F513" s="49">
        <f t="shared" si="87"/>
        <v>221.4753314704042</v>
      </c>
      <c r="G513" s="118">
        <f t="shared" si="88"/>
        <v>1.427089577441052</v>
      </c>
      <c r="H513" s="118">
        <f t="shared" si="89"/>
        <v>62.202668206340036</v>
      </c>
      <c r="I513" s="118">
        <f t="shared" si="95"/>
        <v>17.59999999999998</v>
      </c>
      <c r="J513" s="54">
        <f t="shared" si="90"/>
        <v>10000000</v>
      </c>
      <c r="K513" s="54">
        <f t="shared" si="91"/>
        <v>10000000</v>
      </c>
      <c r="L513" s="49" t="e">
        <f t="shared" si="92"/>
        <v>#DIV/0!</v>
      </c>
      <c r="M513" s="57">
        <f t="shared" si="93"/>
        <v>81.27913277618644</v>
      </c>
      <c r="N513" s="41">
        <f t="shared" si="94"/>
        <v>-8208.767742869817</v>
      </c>
      <c r="O513" s="41"/>
      <c r="P513" s="41"/>
      <c r="Q513" s="41"/>
      <c r="R513" s="57"/>
      <c r="S513" s="57"/>
      <c r="T513" s="41"/>
      <c r="U513" s="41"/>
    </row>
    <row r="514" spans="1:21" ht="12.75">
      <c r="A514" s="116">
        <f t="shared" si="83"/>
        <v>17782.794100389317</v>
      </c>
      <c r="B514" s="117">
        <f t="shared" si="81"/>
        <v>111732.590612166</v>
      </c>
      <c r="C514" s="49">
        <f t="shared" si="84"/>
        <v>-23.33935999351263</v>
      </c>
      <c r="D514" s="118">
        <f t="shared" si="85"/>
        <v>-158.85559973062973</v>
      </c>
      <c r="E514" s="49">
        <f t="shared" si="86"/>
        <v>24.535453908308163</v>
      </c>
      <c r="F514" s="49">
        <f t="shared" si="87"/>
        <v>220.72403280140958</v>
      </c>
      <c r="G514" s="118">
        <f t="shared" si="88"/>
        <v>1.196093914795533</v>
      </c>
      <c r="H514" s="118">
        <f t="shared" si="89"/>
        <v>61.868433070779844</v>
      </c>
      <c r="I514" s="118">
        <f t="shared" si="95"/>
        <v>17.49999999999998</v>
      </c>
      <c r="J514" s="54">
        <f t="shared" si="90"/>
        <v>10000000</v>
      </c>
      <c r="K514" s="54">
        <f t="shared" si="91"/>
        <v>10000000</v>
      </c>
      <c r="L514" s="49" t="e">
        <f t="shared" si="92"/>
        <v>#DIV/0!</v>
      </c>
      <c r="M514" s="57">
        <f t="shared" si="93"/>
        <v>80.54420300764937</v>
      </c>
      <c r="N514" s="41">
        <f t="shared" si="94"/>
        <v>-7943.1823726392895</v>
      </c>
      <c r="O514" s="41"/>
      <c r="P514" s="41"/>
      <c r="Q514" s="41"/>
      <c r="R514" s="57"/>
      <c r="S514" s="57"/>
      <c r="T514" s="41"/>
      <c r="U514" s="41"/>
    </row>
    <row r="515" spans="1:21" ht="12.75">
      <c r="A515" s="116">
        <f t="shared" si="83"/>
        <v>18197.008586099928</v>
      </c>
      <c r="B515" s="117">
        <f t="shared" si="81"/>
        <v>114335.17698280384</v>
      </c>
      <c r="C515" s="49">
        <f t="shared" si="84"/>
        <v>-23.715168402297238</v>
      </c>
      <c r="D515" s="118">
        <f t="shared" si="85"/>
        <v>-158.43070358059134</v>
      </c>
      <c r="E515" s="49">
        <f t="shared" si="86"/>
        <v>24.679212830447618</v>
      </c>
      <c r="F515" s="49">
        <f t="shared" si="87"/>
        <v>219.9543428276503</v>
      </c>
      <c r="G515" s="118">
        <f t="shared" si="88"/>
        <v>0.9640444281503804</v>
      </c>
      <c r="H515" s="118">
        <f t="shared" si="89"/>
        <v>61.52363924705895</v>
      </c>
      <c r="I515" s="118">
        <f t="shared" si="95"/>
        <v>17.399999999999977</v>
      </c>
      <c r="J515" s="54">
        <f t="shared" si="90"/>
        <v>10000000</v>
      </c>
      <c r="K515" s="54">
        <f t="shared" si="91"/>
        <v>10000000</v>
      </c>
      <c r="L515" s="49" t="e">
        <f t="shared" si="92"/>
        <v>#DIV/0!</v>
      </c>
      <c r="M515" s="57">
        <f t="shared" si="93"/>
        <v>79.79492227131209</v>
      </c>
      <c r="N515" s="41">
        <f t="shared" si="94"/>
        <v>-7679.288345088586</v>
      </c>
      <c r="O515" s="41"/>
      <c r="P515" s="41"/>
      <c r="Q515" s="41"/>
      <c r="R515" s="57"/>
      <c r="S515" s="57"/>
      <c r="T515" s="41"/>
      <c r="U515" s="41"/>
    </row>
    <row r="516" spans="1:21" ht="12.75">
      <c r="A516" s="116">
        <f t="shared" si="83"/>
        <v>18620.87136662878</v>
      </c>
      <c r="B516" s="117">
        <f t="shared" si="81"/>
        <v>116998.38537768302</v>
      </c>
      <c r="C516" s="49">
        <f t="shared" si="84"/>
        <v>-24.089898627762384</v>
      </c>
      <c r="D516" s="118">
        <f t="shared" si="85"/>
        <v>-157.99795460194625</v>
      </c>
      <c r="E516" s="49">
        <f t="shared" si="86"/>
        <v>24.820797145225182</v>
      </c>
      <c r="F516" s="49">
        <f t="shared" si="87"/>
        <v>219.16631015714907</v>
      </c>
      <c r="G516" s="118">
        <f t="shared" si="88"/>
        <v>0.7308985174627978</v>
      </c>
      <c r="H516" s="118">
        <f t="shared" si="89"/>
        <v>61.16835555520282</v>
      </c>
      <c r="I516" s="118">
        <f t="shared" si="95"/>
        <v>17.299999999999976</v>
      </c>
      <c r="J516" s="54">
        <f t="shared" si="90"/>
        <v>10000000</v>
      </c>
      <c r="K516" s="54">
        <f t="shared" si="91"/>
        <v>10000000</v>
      </c>
      <c r="L516" s="49" t="e">
        <f t="shared" si="92"/>
        <v>#DIV/0!</v>
      </c>
      <c r="M516" s="57">
        <f t="shared" si="93"/>
        <v>79.0303674904187</v>
      </c>
      <c r="N516" s="41">
        <f t="shared" si="94"/>
        <v>-7417.1388318674335</v>
      </c>
      <c r="O516" s="41"/>
      <c r="P516" s="41"/>
      <c r="Q516" s="41"/>
      <c r="R516" s="57"/>
      <c r="S516" s="57"/>
      <c r="T516" s="41"/>
      <c r="U516" s="41"/>
    </row>
    <row r="517" spans="1:21" ht="12.75">
      <c r="A517" s="116">
        <f t="shared" si="83"/>
        <v>19054.60717963258</v>
      </c>
      <c r="B517" s="117">
        <f t="shared" si="81"/>
        <v>119723.62786514609</v>
      </c>
      <c r="C517" s="49">
        <f t="shared" si="84"/>
        <v>-24.463517089690843</v>
      </c>
      <c r="D517" s="118">
        <f t="shared" si="85"/>
        <v>-157.55733916227055</v>
      </c>
      <c r="E517" s="49">
        <f t="shared" si="86"/>
        <v>24.960130295672744</v>
      </c>
      <c r="F517" s="49">
        <f t="shared" si="87"/>
        <v>218.35999711418776</v>
      </c>
      <c r="G517" s="118">
        <f t="shared" si="88"/>
        <v>0.49661320598190173</v>
      </c>
      <c r="H517" s="118">
        <f t="shared" si="89"/>
        <v>60.80265795191721</v>
      </c>
      <c r="I517" s="118">
        <f t="shared" si="95"/>
        <v>17.199999999999974</v>
      </c>
      <c r="J517" s="54">
        <f t="shared" si="90"/>
        <v>10000000</v>
      </c>
      <c r="K517" s="54">
        <f t="shared" si="91"/>
        <v>10000000</v>
      </c>
      <c r="L517" s="49" t="e">
        <f t="shared" si="92"/>
        <v>#DIV/0!</v>
      </c>
      <c r="M517" s="57">
        <f t="shared" si="93"/>
        <v>78.2495269879408</v>
      </c>
      <c r="N517" s="41">
        <f t="shared" si="94"/>
        <v>-7156.785385406674</v>
      </c>
      <c r="O517" s="41"/>
      <c r="P517" s="41"/>
      <c r="Q517" s="41"/>
      <c r="R517" s="57"/>
      <c r="S517" s="57"/>
      <c r="T517" s="41"/>
      <c r="U517" s="41"/>
    </row>
    <row r="518" spans="1:21" ht="12.75">
      <c r="A518" s="116">
        <f t="shared" si="83"/>
        <v>19498.445997580577</v>
      </c>
      <c r="B518" s="117">
        <f t="shared" si="81"/>
        <v>122512.34940483289</v>
      </c>
      <c r="C518" s="49">
        <f t="shared" si="84"/>
        <v>-24.8359894248882</v>
      </c>
      <c r="D518" s="118">
        <f t="shared" si="85"/>
        <v>-157.10885060594177</v>
      </c>
      <c r="E518" s="49">
        <f t="shared" si="86"/>
        <v>25.097134602789914</v>
      </c>
      <c r="F518" s="49">
        <f t="shared" si="87"/>
        <v>217.53548055715166</v>
      </c>
      <c r="G518" s="118">
        <f t="shared" si="88"/>
        <v>0.26114517790171377</v>
      </c>
      <c r="H518" s="118">
        <f t="shared" si="89"/>
        <v>60.42662995120989</v>
      </c>
      <c r="I518" s="118">
        <f t="shared" si="95"/>
        <v>17.099999999999973</v>
      </c>
      <c r="J518" s="54">
        <f t="shared" si="90"/>
        <v>10000000</v>
      </c>
      <c r="K518" s="54">
        <f t="shared" si="91"/>
        <v>10000000</v>
      </c>
      <c r="L518" s="49" t="e">
        <f t="shared" si="92"/>
        <v>#DIV/0!</v>
      </c>
      <c r="M518" s="57">
        <f t="shared" si="93"/>
        <v>77.45128881993652</v>
      </c>
      <c r="N518" s="41">
        <f t="shared" si="94"/>
        <v>-6898.277908692118</v>
      </c>
      <c r="O518" s="41"/>
      <c r="P518" s="41"/>
      <c r="Q518" s="41"/>
      <c r="R518" s="57"/>
      <c r="S518" s="57"/>
      <c r="T518" s="41"/>
      <c r="U518" s="41"/>
    </row>
    <row r="519" spans="1:21" ht="12.75">
      <c r="A519" s="116">
        <f t="shared" si="83"/>
        <v>19952.62314968893</v>
      </c>
      <c r="B519" s="117">
        <f t="shared" si="81"/>
        <v>125366.02861381677</v>
      </c>
      <c r="C519" s="49">
        <f t="shared" si="84"/>
        <v>-25.20728052351955</v>
      </c>
      <c r="D519" s="118">
        <f t="shared" si="85"/>
        <v>-156.6524896532576</v>
      </c>
      <c r="E519" s="49">
        <f t="shared" si="86"/>
        <v>25.231731344832177</v>
      </c>
      <c r="F519" s="49">
        <f t="shared" si="87"/>
        <v>216.69285269187367</v>
      </c>
      <c r="G519" s="118">
        <f t="shared" si="88"/>
        <v>0.024450821312626658</v>
      </c>
      <c r="H519" s="118">
        <f t="shared" si="89"/>
        <v>60.04036303861608</v>
      </c>
      <c r="I519" s="118">
        <f t="shared" si="95"/>
        <v>16.99999999999997</v>
      </c>
      <c r="J519" s="54">
        <f t="shared" si="90"/>
        <v>10000000</v>
      </c>
      <c r="K519" s="54">
        <f t="shared" si="91"/>
        <v>10000000</v>
      </c>
      <c r="L519" s="49" t="e">
        <f t="shared" si="92"/>
        <v>#DIV/0!</v>
      </c>
      <c r="M519" s="57">
        <f t="shared" si="93"/>
        <v>76.63442713041049</v>
      </c>
      <c r="N519" s="41">
        <f t="shared" si="94"/>
        <v>-6641.6646280677405</v>
      </c>
      <c r="O519" s="41"/>
      <c r="P519" s="41"/>
      <c r="Q519" s="41"/>
      <c r="R519" s="57"/>
      <c r="S519" s="57"/>
      <c r="T519" s="41"/>
      <c r="U519" s="41"/>
    </row>
    <row r="520" spans="1:21" ht="12.75">
      <c r="A520" s="116">
        <f t="shared" si="83"/>
        <v>20417.37944669543</v>
      </c>
      <c r="B520" s="117">
        <f t="shared" si="81"/>
        <v>128286.17855058721</v>
      </c>
      <c r="C520" s="49">
        <f t="shared" si="84"/>
        <v>-25.577354569570936</v>
      </c>
      <c r="D520" s="118">
        <f t="shared" si="85"/>
        <v>-156.18826479967663</v>
      </c>
      <c r="E520" s="49">
        <f t="shared" si="86"/>
        <v>25.363840846106754</v>
      </c>
      <c r="F520" s="49">
        <f t="shared" si="87"/>
        <v>215.83222187612768</v>
      </c>
      <c r="G520" s="118">
        <f t="shared" si="88"/>
        <v>-0.21351372346418174</v>
      </c>
      <c r="H520" s="118">
        <f t="shared" si="89"/>
        <v>59.643957076451045</v>
      </c>
      <c r="I520" s="118">
        <f t="shared" si="95"/>
        <v>16.89999999999997</v>
      </c>
      <c r="J520" s="54">
        <f t="shared" si="90"/>
        <v>20417.37944669543</v>
      </c>
      <c r="K520" s="54">
        <f t="shared" si="91"/>
        <v>10000000</v>
      </c>
      <c r="L520" s="49" t="e">
        <f t="shared" si="92"/>
        <v>#DIV/0!</v>
      </c>
      <c r="M520" s="57">
        <f t="shared" si="93"/>
        <v>75.79758611050575</v>
      </c>
      <c r="N520" s="41">
        <f t="shared" si="94"/>
        <v>-6386.992069066878</v>
      </c>
      <c r="O520" s="41"/>
      <c r="P520" s="41"/>
      <c r="Q520" s="41"/>
      <c r="R520" s="57"/>
      <c r="S520" s="57"/>
      <c r="T520" s="41"/>
      <c r="U520" s="41"/>
    </row>
    <row r="521" spans="1:21" ht="12.75">
      <c r="A521" s="116">
        <f t="shared" si="83"/>
        <v>20892.961308540547</v>
      </c>
      <c r="B521" s="117">
        <f t="shared" si="81"/>
        <v>131274.34751729356</v>
      </c>
      <c r="C521" s="49">
        <f t="shared" si="84"/>
        <v>-25.946175085605773</v>
      </c>
      <c r="D521" s="118">
        <f t="shared" si="85"/>
        <v>-155.7161927132345</v>
      </c>
      <c r="E521" s="49">
        <f t="shared" si="86"/>
        <v>25.493382575501464</v>
      </c>
      <c r="F521" s="49">
        <f t="shared" si="87"/>
        <v>214.95371341062452</v>
      </c>
      <c r="G521" s="118">
        <f t="shared" si="88"/>
        <v>-0.45279251010430954</v>
      </c>
      <c r="H521" s="118">
        <f t="shared" si="89"/>
        <v>59.23752069739001</v>
      </c>
      <c r="I521" s="118">
        <f t="shared" si="95"/>
        <v>16.79999999999997</v>
      </c>
      <c r="J521" s="54">
        <f t="shared" si="90"/>
        <v>20892.961308540547</v>
      </c>
      <c r="K521" s="54">
        <f t="shared" si="91"/>
        <v>10000000</v>
      </c>
      <c r="L521" s="49" t="e">
        <f t="shared" si="92"/>
        <v>#DIV/0!</v>
      </c>
      <c r="M521" s="57">
        <f t="shared" si="93"/>
        <v>74.93926103836694</v>
      </c>
      <c r="N521" s="41">
        <f t="shared" si="94"/>
        <v>-6134.305035263504</v>
      </c>
      <c r="O521" s="41"/>
      <c r="P521" s="41"/>
      <c r="Q521" s="41"/>
      <c r="R521" s="57"/>
      <c r="S521" s="57"/>
      <c r="T521" s="41"/>
      <c r="U521" s="41"/>
    </row>
    <row r="522" spans="1:21" ht="12.75">
      <c r="A522" s="116">
        <f t="shared" si="83"/>
        <v>21379.62089502248</v>
      </c>
      <c r="B522" s="117">
        <f t="shared" si="81"/>
        <v>134332.1198806749</v>
      </c>
      <c r="C522" s="49">
        <f t="shared" si="84"/>
        <v>-26.313704981966552</v>
      </c>
      <c r="D522" s="118">
        <f t="shared" si="85"/>
        <v>-155.23629862802508</v>
      </c>
      <c r="E522" s="49">
        <f t="shared" si="86"/>
        <v>25.62027525492208</v>
      </c>
      <c r="F522" s="49">
        <f t="shared" si="87"/>
        <v>214.05747031152808</v>
      </c>
      <c r="G522" s="118">
        <f t="shared" si="88"/>
        <v>-0.6934297270444709</v>
      </c>
      <c r="H522" s="118">
        <f t="shared" si="89"/>
        <v>58.821171683502996</v>
      </c>
      <c r="I522" s="118">
        <f t="shared" si="95"/>
        <v>16.699999999999967</v>
      </c>
      <c r="J522" s="54">
        <f t="shared" si="90"/>
        <v>21379.62089502248</v>
      </c>
      <c r="K522" s="54">
        <f t="shared" si="91"/>
        <v>10000000</v>
      </c>
      <c r="L522" s="49" t="e">
        <f t="shared" si="92"/>
        <v>#DIV/0!</v>
      </c>
      <c r="M522" s="57">
        <f t="shared" si="93"/>
        <v>74.05777573729354</v>
      </c>
      <c r="N522" s="41">
        <f t="shared" si="94"/>
        <v>-5883.646590123787</v>
      </c>
      <c r="O522" s="41"/>
      <c r="P522" s="41"/>
      <c r="Q522" s="41"/>
      <c r="R522" s="57"/>
      <c r="S522" s="57"/>
      <c r="T522" s="41"/>
      <c r="U522" s="41"/>
    </row>
    <row r="523" spans="1:21" ht="12.75">
      <c r="A523" s="116">
        <f t="shared" si="83"/>
        <v>21877.616239495695</v>
      </c>
      <c r="B523" s="117">
        <f t="shared" si="81"/>
        <v>137461.11691211286</v>
      </c>
      <c r="C523" s="49">
        <f t="shared" si="84"/>
        <v>-26.679906610553804</v>
      </c>
      <c r="D523" s="118">
        <f t="shared" si="85"/>
        <v>-154.74861673146762</v>
      </c>
      <c r="E523" s="49">
        <f t="shared" si="86"/>
        <v>25.74443697776037</v>
      </c>
      <c r="F523" s="49">
        <f t="shared" si="87"/>
        <v>213.14365405921694</v>
      </c>
      <c r="G523" s="118">
        <f t="shared" si="88"/>
        <v>-0.9354696327934349</v>
      </c>
      <c r="H523" s="118">
        <f t="shared" si="89"/>
        <v>58.39503732774932</v>
      </c>
      <c r="I523" s="118">
        <f t="shared" si="95"/>
        <v>16.599999999999966</v>
      </c>
      <c r="J523" s="54">
        <f t="shared" si="90"/>
        <v>21877.616239495695</v>
      </c>
      <c r="K523" s="54">
        <f t="shared" si="91"/>
        <v>10000000</v>
      </c>
      <c r="L523" s="49" t="e">
        <f t="shared" si="92"/>
        <v>#DIV/0!</v>
      </c>
      <c r="M523" s="57">
        <f t="shared" si="93"/>
        <v>73.15125560743793</v>
      </c>
      <c r="N523" s="41">
        <f t="shared" si="94"/>
        <v>-5635.0580418333775</v>
      </c>
      <c r="O523" s="41"/>
      <c r="P523" s="41"/>
      <c r="Q523" s="41"/>
      <c r="R523" s="57"/>
      <c r="S523" s="57"/>
      <c r="T523" s="41"/>
      <c r="U523" s="41"/>
    </row>
    <row r="524" spans="1:21" ht="12.75">
      <c r="A524" s="116">
        <f t="shared" si="83"/>
        <v>22387.211385683582</v>
      </c>
      <c r="B524" s="117">
        <f t="shared" si="81"/>
        <v>140662.99764725062</v>
      </c>
      <c r="C524" s="49">
        <f t="shared" si="84"/>
        <v>-27.044741823287147</v>
      </c>
      <c r="D524" s="118">
        <f t="shared" si="85"/>
        <v>-154.25319054292223</v>
      </c>
      <c r="E524" s="49">
        <f t="shared" si="86"/>
        <v>25.865785337449022</v>
      </c>
      <c r="F524" s="49">
        <f t="shared" si="87"/>
        <v>212.21244531775582</v>
      </c>
      <c r="G524" s="118">
        <f t="shared" si="88"/>
        <v>-1.1789564858381247</v>
      </c>
      <c r="H524" s="118">
        <f t="shared" si="89"/>
        <v>57.959254774833596</v>
      </c>
      <c r="I524" s="118">
        <f t="shared" si="95"/>
        <v>16.499999999999964</v>
      </c>
      <c r="J524" s="54">
        <f t="shared" si="90"/>
        <v>22387.211385683582</v>
      </c>
      <c r="K524" s="54">
        <f t="shared" si="91"/>
        <v>10000000</v>
      </c>
      <c r="L524" s="49" t="e">
        <f t="shared" si="92"/>
        <v>#DIV/0!</v>
      </c>
      <c r="M524" s="57">
        <f t="shared" si="93"/>
        <v>72.21759514421012</v>
      </c>
      <c r="N524" s="41">
        <f t="shared" si="94"/>
        <v>-5388.578931066066</v>
      </c>
      <c r="O524" s="41"/>
      <c r="P524" s="41"/>
      <c r="Q524" s="41"/>
      <c r="R524" s="57"/>
      <c r="S524" s="57"/>
      <c r="T524" s="41"/>
      <c r="U524" s="41"/>
    </row>
    <row r="525" spans="1:21" ht="12.75">
      <c r="A525" s="116">
        <f t="shared" si="83"/>
        <v>22908.676527677922</v>
      </c>
      <c r="B525" s="117">
        <f t="shared" si="81"/>
        <v>143939.45976563578</v>
      </c>
      <c r="C525" s="49">
        <f t="shared" si="84"/>
        <v>-27.408172035327265</v>
      </c>
      <c r="D525" s="118">
        <f t="shared" si="85"/>
        <v>-153.7500732810679</v>
      </c>
      <c r="E525" s="49">
        <f t="shared" si="86"/>
        <v>25.984237566092325</v>
      </c>
      <c r="F525" s="49">
        <f t="shared" si="87"/>
        <v>211.26404461928018</v>
      </c>
      <c r="G525" s="118">
        <f t="shared" si="88"/>
        <v>-1.4239344692349398</v>
      </c>
      <c r="H525" s="118">
        <f t="shared" si="89"/>
        <v>57.513971338212286</v>
      </c>
      <c r="I525" s="118">
        <f t="shared" si="95"/>
        <v>16.399999999999963</v>
      </c>
      <c r="J525" s="54">
        <f t="shared" si="90"/>
        <v>22908.676527677922</v>
      </c>
      <c r="K525" s="54">
        <f t="shared" si="91"/>
        <v>10000000</v>
      </c>
      <c r="L525" s="49" t="e">
        <f t="shared" si="92"/>
        <v>#DIV/0!</v>
      </c>
      <c r="M525" s="57">
        <f t="shared" si="93"/>
        <v>71.25441853179437</v>
      </c>
      <c r="N525" s="41">
        <f t="shared" si="94"/>
        <v>-5144.2470216530055</v>
      </c>
      <c r="O525" s="41"/>
      <c r="P525" s="41"/>
      <c r="Q525" s="41"/>
      <c r="R525" s="57"/>
      <c r="S525" s="57"/>
      <c r="T525" s="41"/>
      <c r="U525" s="41"/>
    </row>
    <row r="526" spans="1:21" ht="12.75">
      <c r="A526" s="116">
        <f t="shared" si="83"/>
        <v>23442.28815319943</v>
      </c>
      <c r="B526" s="117">
        <f t="shared" si="81"/>
        <v>147292.24049085274</v>
      </c>
      <c r="C526" s="49">
        <f t="shared" si="84"/>
        <v>-27.77015829310669</v>
      </c>
      <c r="D526" s="118">
        <f t="shared" si="85"/>
        <v>-153.2393282173086</v>
      </c>
      <c r="E526" s="49">
        <f t="shared" si="86"/>
        <v>26.099710683084986</v>
      </c>
      <c r="F526" s="49">
        <f t="shared" si="87"/>
        <v>210.29867300729768</v>
      </c>
      <c r="G526" s="118">
        <f t="shared" si="88"/>
        <v>-1.6704476100217036</v>
      </c>
      <c r="H526" s="118">
        <f t="shared" si="89"/>
        <v>57.05934478998907</v>
      </c>
      <c r="I526" s="118">
        <f t="shared" si="95"/>
        <v>16.29999999999996</v>
      </c>
      <c r="J526" s="54">
        <f t="shared" si="90"/>
        <v>23442.28815319943</v>
      </c>
      <c r="K526" s="54">
        <f t="shared" si="91"/>
        <v>10000000</v>
      </c>
      <c r="L526" s="49" t="e">
        <f t="shared" si="92"/>
        <v>#DIV/0!</v>
      </c>
      <c r="M526" s="57">
        <f t="shared" si="93"/>
        <v>70.25903145957888</v>
      </c>
      <c r="N526" s="41">
        <f t="shared" si="94"/>
        <v>-4902.09829410411</v>
      </c>
      <c r="O526" s="41"/>
      <c r="P526" s="41"/>
      <c r="Q526" s="41"/>
      <c r="R526" s="57"/>
      <c r="S526" s="57"/>
      <c r="T526" s="41"/>
      <c r="U526" s="41"/>
    </row>
    <row r="527" spans="1:21" ht="12.75">
      <c r="A527" s="116">
        <f t="shared" si="83"/>
        <v>23988.329190195116</v>
      </c>
      <c r="B527" s="117">
        <f t="shared" si="81"/>
        <v>150723.11751162112</v>
      </c>
      <c r="C527" s="49">
        <f t="shared" si="84"/>
        <v>-28.130661347181253</v>
      </c>
      <c r="D527" s="118">
        <f t="shared" si="85"/>
        <v>-152.72102901235482</v>
      </c>
      <c r="E527" s="49">
        <f t="shared" si="86"/>
        <v>26.212121653548422</v>
      </c>
      <c r="F527" s="49">
        <f t="shared" si="87"/>
        <v>209.3165726327429</v>
      </c>
      <c r="G527" s="118">
        <f t="shared" si="88"/>
        <v>-1.9185396936328303</v>
      </c>
      <c r="H527" s="118">
        <f t="shared" si="89"/>
        <v>56.59554362038807</v>
      </c>
      <c r="I527" s="118">
        <f t="shared" si="95"/>
        <v>16.19999999999996</v>
      </c>
      <c r="J527" s="54">
        <f t="shared" si="90"/>
        <v>23988.329190195116</v>
      </c>
      <c r="K527" s="54">
        <f t="shared" si="91"/>
        <v>10000000</v>
      </c>
      <c r="L527" s="49" t="e">
        <f t="shared" si="92"/>
        <v>#DIV/0!</v>
      </c>
      <c r="M527" s="57">
        <f t="shared" si="93"/>
        <v>69.2283617041801</v>
      </c>
      <c r="N527" s="41">
        <f t="shared" si="94"/>
        <v>-4662.166941927</v>
      </c>
      <c r="O527" s="41"/>
      <c r="P527" s="41"/>
      <c r="Q527" s="41"/>
      <c r="R527" s="57"/>
      <c r="S527" s="57"/>
      <c r="T527" s="41"/>
      <c r="U527" s="41"/>
    </row>
    <row r="528" spans="1:21" ht="12.75">
      <c r="A528" s="116">
        <f t="shared" si="83"/>
        <v>24547.089156850536</v>
      </c>
      <c r="B528" s="117">
        <f t="shared" si="81"/>
        <v>154233.90992435062</v>
      </c>
      <c r="C528" s="49">
        <f t="shared" si="84"/>
        <v>-28.489641729878127</v>
      </c>
      <c r="D528" s="118">
        <f t="shared" si="85"/>
        <v>-152.19526003301186</v>
      </c>
      <c r="E528" s="49">
        <f t="shared" si="86"/>
        <v>26.32138755632535</v>
      </c>
      <c r="F528" s="49">
        <f t="shared" si="87"/>
        <v>208.31800729649981</v>
      </c>
      <c r="G528" s="118">
        <f t="shared" si="88"/>
        <v>-2.168254173552775</v>
      </c>
      <c r="H528" s="118">
        <f t="shared" si="89"/>
        <v>56.12274726348795</v>
      </c>
      <c r="I528" s="118">
        <f t="shared" si="95"/>
        <v>16.09999999999996</v>
      </c>
      <c r="J528" s="54">
        <f t="shared" si="90"/>
        <v>24547.089156850536</v>
      </c>
      <c r="K528" s="54">
        <f t="shared" si="91"/>
        <v>10000000</v>
      </c>
      <c r="L528" s="49" t="e">
        <f t="shared" si="92"/>
        <v>#DIV/0!</v>
      </c>
      <c r="M528" s="57">
        <f t="shared" si="93"/>
        <v>68.15888517761506</v>
      </c>
      <c r="N528" s="41">
        <f t="shared" si="94"/>
        <v>-4424.485370682198</v>
      </c>
      <c r="O528" s="41"/>
      <c r="P528" s="41"/>
      <c r="Q528" s="41"/>
      <c r="R528" s="57"/>
      <c r="S528" s="57"/>
      <c r="T528" s="41"/>
      <c r="U528" s="41"/>
    </row>
    <row r="529" spans="1:21" ht="12.75">
      <c r="A529" s="116">
        <f t="shared" si="83"/>
        <v>25118.86431509604</v>
      </c>
      <c r="B529" s="117">
        <f t="shared" si="81"/>
        <v>157826.47919764908</v>
      </c>
      <c r="C529" s="49">
        <f t="shared" si="84"/>
        <v>-28.84705983767371</v>
      </c>
      <c r="D529" s="118">
        <f t="shared" si="85"/>
        <v>-151.66211664611913</v>
      </c>
      <c r="E529" s="49">
        <f t="shared" si="86"/>
        <v>26.427425761180963</v>
      </c>
      <c r="F529" s="49">
        <f t="shared" si="87"/>
        <v>207.30326293204604</v>
      </c>
      <c r="G529" s="118">
        <f t="shared" si="88"/>
        <v>-2.4196340764927484</v>
      </c>
      <c r="H529" s="118">
        <f t="shared" si="89"/>
        <v>55.64114628592691</v>
      </c>
      <c r="I529" s="118">
        <f t="shared" si="95"/>
        <v>15.99999999999996</v>
      </c>
      <c r="J529" s="54">
        <f t="shared" si="90"/>
        <v>25118.86431509604</v>
      </c>
      <c r="K529" s="54">
        <f t="shared" si="91"/>
        <v>10000000</v>
      </c>
      <c r="L529" s="49" t="e">
        <f t="shared" si="92"/>
        <v>#DIV/0!</v>
      </c>
      <c r="M529" s="57">
        <f t="shared" si="93"/>
        <v>67.04653295319049</v>
      </c>
      <c r="N529" s="41">
        <f t="shared" si="94"/>
        <v>-4189.084199707729</v>
      </c>
      <c r="O529" s="41"/>
      <c r="P529" s="41"/>
      <c r="Q529" s="41"/>
      <c r="R529" s="57"/>
      <c r="S529" s="57"/>
      <c r="T529" s="41"/>
      <c r="U529" s="41"/>
    </row>
    <row r="530" spans="1:21" ht="12.75">
      <c r="A530" s="116">
        <f t="shared" si="83"/>
        <v>25703.957827688882</v>
      </c>
      <c r="B530" s="117">
        <f t="shared" si="81"/>
        <v>161502.7301592985</v>
      </c>
      <c r="C530" s="49">
        <f t="shared" si="84"/>
        <v>-29.20287601819194</v>
      </c>
      <c r="D530" s="118">
        <f t="shared" si="85"/>
        <v>-151.12170548651883</v>
      </c>
      <c r="E530" s="49">
        <f t="shared" si="86"/>
        <v>26.53015411475913</v>
      </c>
      <c r="F530" s="49">
        <f t="shared" si="87"/>
        <v>206.27264802187153</v>
      </c>
      <c r="G530" s="118">
        <f t="shared" si="88"/>
        <v>-2.6727219034328087</v>
      </c>
      <c r="H530" s="118">
        <f t="shared" si="89"/>
        <v>55.1509425353527</v>
      </c>
      <c r="I530" s="118">
        <f t="shared" si="95"/>
        <v>15.89999999999996</v>
      </c>
      <c r="J530" s="54">
        <f t="shared" si="90"/>
        <v>25703.957827688882</v>
      </c>
      <c r="K530" s="54">
        <f t="shared" si="91"/>
        <v>10000000</v>
      </c>
      <c r="L530" s="49" t="e">
        <f t="shared" si="92"/>
        <v>#DIV/0!</v>
      </c>
      <c r="M530" s="57">
        <f t="shared" si="93"/>
        <v>65.88657307535863</v>
      </c>
      <c r="N530" s="41">
        <f t="shared" si="94"/>
        <v>-3955.992266440792</v>
      </c>
      <c r="O530" s="41"/>
      <c r="P530" s="41"/>
      <c r="Q530" s="41"/>
      <c r="R530" s="57"/>
      <c r="S530" s="57"/>
      <c r="T530" s="41"/>
      <c r="U530" s="41"/>
    </row>
    <row r="531" spans="1:21" ht="12.75">
      <c r="A531" s="116">
        <f t="shared" si="83"/>
        <v>26302.679918954058</v>
      </c>
      <c r="B531" s="117">
        <f t="shared" si="81"/>
        <v>165264.6120062197</v>
      </c>
      <c r="C531" s="49">
        <f t="shared" si="84"/>
        <v>-29.557050661666025</v>
      </c>
      <c r="D531" s="118">
        <f t="shared" si="85"/>
        <v>-150.57414469589207</v>
      </c>
      <c r="E531" s="49">
        <f t="shared" si="86"/>
        <v>26.62949113474142</v>
      </c>
      <c r="F531" s="49">
        <f t="shared" si="87"/>
        <v>205.2264939413866</v>
      </c>
      <c r="G531" s="118">
        <f t="shared" si="88"/>
        <v>-2.927559526924604</v>
      </c>
      <c r="H531" s="118">
        <f t="shared" si="89"/>
        <v>54.65234924549452</v>
      </c>
      <c r="I531" s="118">
        <f t="shared" si="95"/>
        <v>15.79999999999996</v>
      </c>
      <c r="J531" s="54">
        <f t="shared" si="90"/>
        <v>26302.679918954058</v>
      </c>
      <c r="K531" s="54">
        <f t="shared" si="91"/>
        <v>10000000</v>
      </c>
      <c r="L531" s="49" t="e">
        <f t="shared" si="92"/>
        <v>#DIV/0!</v>
      </c>
      <c r="M531" s="57">
        <f t="shared" si="93"/>
        <v>64.67345847132859</v>
      </c>
      <c r="N531" s="41">
        <f t="shared" si="94"/>
        <v>-3725.236633258932</v>
      </c>
      <c r="O531" s="41"/>
      <c r="P531" s="41"/>
      <c r="Q531" s="41"/>
      <c r="R531" s="57"/>
      <c r="S531" s="57"/>
      <c r="T531" s="41"/>
      <c r="U531" s="41"/>
    </row>
    <row r="532" spans="1:21" ht="12.75">
      <c r="A532" s="116">
        <f t="shared" si="83"/>
        <v>26915.3480392694</v>
      </c>
      <c r="B532" s="117">
        <f t="shared" si="81"/>
        <v>169114.1193379624</v>
      </c>
      <c r="C532" s="49">
        <f t="shared" si="84"/>
        <v>-29.909544296657927</v>
      </c>
      <c r="D532" s="118">
        <f t="shared" si="85"/>
        <v>-150.01956412929263</v>
      </c>
      <c r="E532" s="49">
        <f t="shared" si="86"/>
        <v>26.725356211551706</v>
      </c>
      <c r="F532" s="49">
        <f t="shared" si="87"/>
        <v>204.16515522418246</v>
      </c>
      <c r="G532" s="118">
        <f t="shared" si="88"/>
        <v>-3.1841880851062214</v>
      </c>
      <c r="H532" s="118">
        <f t="shared" si="89"/>
        <v>54.145591094889824</v>
      </c>
      <c r="I532" s="118">
        <f t="shared" si="95"/>
        <v>15.69999999999996</v>
      </c>
      <c r="J532" s="54">
        <f t="shared" si="90"/>
        <v>26915.3480392694</v>
      </c>
      <c r="K532" s="54">
        <f t="shared" si="91"/>
        <v>10000000</v>
      </c>
      <c r="L532" s="49" t="e">
        <f t="shared" si="92"/>
        <v>#DIV/0!</v>
      </c>
      <c r="M532" s="57">
        <f t="shared" si="93"/>
        <v>63.40062858123787</v>
      </c>
      <c r="N532" s="41">
        <f t="shared" si="94"/>
        <v>-3496.8425967589433</v>
      </c>
      <c r="O532" s="41"/>
      <c r="P532" s="41"/>
      <c r="Q532" s="41"/>
      <c r="R532" s="57"/>
      <c r="S532" s="57"/>
      <c r="T532" s="41"/>
      <c r="U532" s="41"/>
    </row>
    <row r="533" spans="1:21" ht="12.75">
      <c r="A533" s="116">
        <f t="shared" si="83"/>
        <v>27542.287033381912</v>
      </c>
      <c r="B533" s="117">
        <f t="shared" si="81"/>
        <v>173053.29321426805</v>
      </c>
      <c r="C533" s="49">
        <f t="shared" si="84"/>
        <v>-30.26031768977876</v>
      </c>
      <c r="D533" s="118">
        <f t="shared" si="85"/>
        <v>-149.45810552623507</v>
      </c>
      <c r="E533" s="49">
        <f t="shared" si="86"/>
        <v>26.817669816843352</v>
      </c>
      <c r="F533" s="49">
        <f t="shared" si="87"/>
        <v>203.08900974271384</v>
      </c>
      <c r="G533" s="118">
        <f t="shared" si="88"/>
        <v>-3.4426478729354066</v>
      </c>
      <c r="H533" s="118">
        <f t="shared" si="89"/>
        <v>53.63090421647877</v>
      </c>
      <c r="I533" s="118">
        <f t="shared" si="95"/>
        <v>15.59999999999996</v>
      </c>
      <c r="J533" s="54">
        <f t="shared" si="90"/>
        <v>27542.287033381912</v>
      </c>
      <c r="K533" s="54">
        <f t="shared" si="91"/>
        <v>10000000</v>
      </c>
      <c r="L533" s="49" t="e">
        <f t="shared" si="92"/>
        <v>#DIV/0!</v>
      </c>
      <c r="M533" s="57">
        <f t="shared" si="93"/>
        <v>62.060246702161365</v>
      </c>
      <c r="N533" s="41">
        <f t="shared" si="94"/>
        <v>-3270.833699387477</v>
      </c>
      <c r="O533" s="41"/>
      <c r="P533" s="41"/>
      <c r="Q533" s="41"/>
      <c r="R533" s="57"/>
      <c r="S533" s="57"/>
      <c r="T533" s="41"/>
      <c r="U533" s="41"/>
    </row>
    <row r="534" spans="1:21" ht="12.75">
      <c r="A534" s="116">
        <f t="shared" si="83"/>
        <v>28183.829312644797</v>
      </c>
      <c r="B534" s="117">
        <f t="shared" si="81"/>
        <v>177084.22223726712</v>
      </c>
      <c r="C534" s="49">
        <f t="shared" si="84"/>
        <v>-30.60933194910156</v>
      </c>
      <c r="D534" s="118">
        <f t="shared" si="85"/>
        <v>-148.88992264324776</v>
      </c>
      <c r="E534" s="49">
        <f t="shared" si="86"/>
        <v>26.906353717900128</v>
      </c>
      <c r="F534" s="49">
        <f t="shared" si="87"/>
        <v>201.99845879878603</v>
      </c>
      <c r="G534" s="118">
        <f t="shared" si="88"/>
        <v>-3.702978231201431</v>
      </c>
      <c r="H534" s="118">
        <f t="shared" si="89"/>
        <v>53.108536155538275</v>
      </c>
      <c r="I534" s="118">
        <f t="shared" si="95"/>
        <v>15.499999999999961</v>
      </c>
      <c r="J534" s="54">
        <f t="shared" si="90"/>
        <v>28183.829312644797</v>
      </c>
      <c r="K534" s="54">
        <f t="shared" si="91"/>
        <v>10000000</v>
      </c>
      <c r="L534" s="49" t="e">
        <f t="shared" si="92"/>
        <v>#DIV/0!</v>
      </c>
      <c r="M534" s="57">
        <f t="shared" si="93"/>
        <v>60.64284629971338</v>
      </c>
      <c r="N534" s="41">
        <f t="shared" si="94"/>
        <v>-3047.23174333345</v>
      </c>
      <c r="O534" s="41"/>
      <c r="P534" s="41"/>
      <c r="Q534" s="41"/>
      <c r="R534" s="57"/>
      <c r="S534" s="57"/>
      <c r="T534" s="41"/>
      <c r="U534" s="41"/>
    </row>
    <row r="535" spans="1:21" ht="12.75">
      <c r="A535" s="116">
        <f t="shared" si="83"/>
        <v>28840.315031266324</v>
      </c>
      <c r="B535" s="117">
        <f t="shared" si="81"/>
        <v>181209.04365888314</v>
      </c>
      <c r="C535" s="49">
        <f t="shared" si="84"/>
        <v>-30.956548630903225</v>
      </c>
      <c r="D535" s="118">
        <f t="shared" si="85"/>
        <v>-148.3151813449114</v>
      </c>
      <c r="E535" s="49">
        <f t="shared" si="86"/>
        <v>26.991331196978862</v>
      </c>
      <c r="F535" s="49">
        <f t="shared" si="87"/>
        <v>200.8939271185985</v>
      </c>
      <c r="G535" s="118">
        <f t="shared" si="88"/>
        <v>-3.965217433924362</v>
      </c>
      <c r="H535" s="118">
        <f t="shared" si="89"/>
        <v>52.5787457736871</v>
      </c>
      <c r="I535" s="118">
        <f t="shared" si="95"/>
        <v>15.399999999999961</v>
      </c>
      <c r="J535" s="54">
        <f t="shared" si="90"/>
        <v>28840.315031266324</v>
      </c>
      <c r="K535" s="54">
        <f t="shared" si="91"/>
        <v>10000000</v>
      </c>
      <c r="L535" s="49" t="e">
        <f t="shared" si="92"/>
        <v>#DIV/0!</v>
      </c>
      <c r="M535" s="57">
        <f t="shared" si="93"/>
        <v>59.136845585218154</v>
      </c>
      <c r="N535" s="41">
        <f t="shared" si="94"/>
        <v>-2826.056806589599</v>
      </c>
      <c r="O535" s="41"/>
      <c r="P535" s="41"/>
      <c r="Q535" s="41"/>
      <c r="R535" s="57"/>
      <c r="S535" s="57"/>
      <c r="T535" s="41"/>
      <c r="U535" s="41"/>
    </row>
    <row r="536" spans="1:21" ht="12.75">
      <c r="A536" s="116">
        <f t="shared" si="83"/>
        <v>29512.092266664113</v>
      </c>
      <c r="B536" s="117">
        <f t="shared" si="81"/>
        <v>185429.94451403225</v>
      </c>
      <c r="C536" s="49">
        <f t="shared" si="84"/>
        <v>-31.301929849321265</v>
      </c>
      <c r="D536" s="118">
        <f t="shared" si="85"/>
        <v>-147.73405965053175</v>
      </c>
      <c r="E536" s="49">
        <f t="shared" si="86"/>
        <v>27.072527274519146</v>
      </c>
      <c r="F536" s="49">
        <f t="shared" si="87"/>
        <v>199.7758627475844</v>
      </c>
      <c r="G536" s="118">
        <f t="shared" si="88"/>
        <v>-4.229402574802119</v>
      </c>
      <c r="H536" s="118">
        <f t="shared" si="89"/>
        <v>52.04180309705265</v>
      </c>
      <c r="I536" s="118">
        <f t="shared" si="95"/>
        <v>15.299999999999962</v>
      </c>
      <c r="J536" s="54">
        <f t="shared" si="90"/>
        <v>29512.092266664113</v>
      </c>
      <c r="K536" s="54">
        <f t="shared" si="91"/>
        <v>10000000</v>
      </c>
      <c r="L536" s="49" t="e">
        <f t="shared" si="92"/>
        <v>#DIV/0!</v>
      </c>
      <c r="M536" s="57">
        <f t="shared" si="93"/>
        <v>57.5278667033875</v>
      </c>
      <c r="N536" s="41">
        <f t="shared" si="94"/>
        <v>-2607.327261087228</v>
      </c>
      <c r="O536" s="41"/>
      <c r="P536" s="41"/>
      <c r="Q536" s="41"/>
      <c r="R536" s="57"/>
      <c r="S536" s="57"/>
      <c r="T536" s="41"/>
      <c r="U536" s="41"/>
    </row>
    <row r="537" spans="1:21" ht="12.75">
      <c r="A537" s="116">
        <f aca="true" t="shared" si="96" ref="A537:A600">Fsw*10/10^(finc/10)</f>
        <v>30199.517204020423</v>
      </c>
      <c r="B537" s="117">
        <f t="shared" si="81"/>
        <v>189749.16278021826</v>
      </c>
      <c r="C537" s="49">
        <f aca="true" t="shared" si="97" ref="C537:C600">20*LOG(Vin/Vref*IMABS(IMDIV(COMPLEX(1,w/wz),COMPLEX(1-(w^2)*L*Cout,w*(L/Rout+ESR*Cout)))))</f>
        <v>-31.645438388456675</v>
      </c>
      <c r="D537" s="118">
        <f aca="true" t="shared" si="98" ref="D537:D600">(IMARGUMENT(IMDIV(COMPLEX(1,w/wz),COMPLEX(1-(w^2)*L*Cout,w*(L/Rout+ESR*Cout))))*180/PI()+0)</f>
        <v>-147.14674773378613</v>
      </c>
      <c r="E537" s="49">
        <f aca="true" t="shared" si="99" ref="E537:E600">20*LOG(_fp0*IMABS(IMDIV(COMPLEX(1-f*f/(_fz1*_fz2),f/_fz1+f/_fz2),COMPLEX(-f*f/_fp1-f*f/_fp2,f-f*f*f/(_fp1*_fp2)))))</f>
        <v>27.14986893505089</v>
      </c>
      <c r="F537" s="49">
        <f aca="true" t="shared" si="100" ref="F537:F600">(IMARGUMENT(IMDIV(COMPLEX(1-f*f/(_fz1*_fz2),f/_fz1+f/_fz2),COMPLEX(-f*f/_fp1-f*f/_fp2,f-f*f*f/(_fp1*_fp2)))))*180/PI()+180</f>
        <v>198.64473684083117</v>
      </c>
      <c r="G537" s="118">
        <f aca="true" t="shared" si="101" ref="G537:G600">Gmod+Gea</f>
        <v>-4.4955694534057855</v>
      </c>
      <c r="H537" s="118">
        <f aca="true" t="shared" si="102" ref="H537:H600">Pmod+Pea</f>
        <v>51.49798910704504</v>
      </c>
      <c r="I537" s="118">
        <f t="shared" si="95"/>
        <v>15.199999999999962</v>
      </c>
      <c r="J537" s="54">
        <f aca="true" t="shared" si="103" ref="J537:J600">IF(Gloop&lt;=0,f,10000000)</f>
        <v>30199.517204020423</v>
      </c>
      <c r="K537" s="54">
        <f aca="true" t="shared" si="104" ref="K537:K600">IF(Ploop&lt;0,f,10000000)</f>
        <v>10000000</v>
      </c>
      <c r="L537" s="49" t="e">
        <f aca="true" t="shared" si="105" ref="L537:L600">(IMARGUMENT(IMDIV(COMPLEX(1,w/wz),COMPLEX(1-(w^2)/wlc,w/wd-(w^3)/ws))))*180/PI()</f>
        <v>#DIV/0!</v>
      </c>
      <c r="M537" s="57">
        <f aca="true" t="shared" si="106" ref="M537:M600">20*LOG10(POWER(10,-GdB/20)*Fc*0.1*IMABS(IMDIV(COMPLEX(1,Fc/f),COMPLEX(1,Fc/N538)))^kk23)</f>
        <v>55.79775682314994</v>
      </c>
      <c r="N537" s="41">
        <f aca="true" t="shared" si="107" ref="N537:N600">Fc/TAN((-Gp-90+PM)*PI()/180/kk23+IMARGUMENT((COMPLEX(1,Fc/f))))</f>
        <v>-2391.0597928063085</v>
      </c>
      <c r="O537" s="41"/>
      <c r="P537" s="41"/>
      <c r="Q537" s="41"/>
      <c r="R537" s="57"/>
      <c r="S537" s="57"/>
      <c r="T537" s="41"/>
      <c r="U537" s="41"/>
    </row>
    <row r="538" spans="1:21" ht="12.75">
      <c r="A538" s="116">
        <f t="shared" si="96"/>
        <v>30902.954325136172</v>
      </c>
      <c r="B538" s="117">
        <f t="shared" si="81"/>
        <v>194168.98856413743</v>
      </c>
      <c r="C538" s="49">
        <f t="shared" si="97"/>
        <v>-31.987037816403795</v>
      </c>
      <c r="D538" s="118">
        <f t="shared" si="98"/>
        <v>-146.5534478729048</v>
      </c>
      <c r="E538" s="49">
        <f t="shared" si="99"/>
        <v>27.22328535454058</v>
      </c>
      <c r="F538" s="49">
        <f t="shared" si="100"/>
        <v>197.50104334551472</v>
      </c>
      <c r="G538" s="118">
        <f t="shared" si="101"/>
        <v>-4.763752461863216</v>
      </c>
      <c r="H538" s="118">
        <f t="shared" si="102"/>
        <v>50.94759547260992</v>
      </c>
      <c r="I538" s="118">
        <f aca="true" t="shared" si="108" ref="I538:I601">I539+0.1</f>
        <v>15.099999999999962</v>
      </c>
      <c r="J538" s="54">
        <f t="shared" si="103"/>
        <v>30902.954325136172</v>
      </c>
      <c r="K538" s="54">
        <f t="shared" si="104"/>
        <v>10000000</v>
      </c>
      <c r="L538" s="49" t="e">
        <f t="shared" si="105"/>
        <v>#DIV/0!</v>
      </c>
      <c r="M538" s="57">
        <f t="shared" si="106"/>
        <v>53.9231393378592</v>
      </c>
      <c r="N538" s="41">
        <f t="shared" si="107"/>
        <v>-2177.2694237608093</v>
      </c>
      <c r="O538" s="41"/>
      <c r="P538" s="41"/>
      <c r="Q538" s="41"/>
      <c r="R538" s="57"/>
      <c r="S538" s="57"/>
      <c r="T538" s="41"/>
      <c r="U538" s="41"/>
    </row>
    <row r="539" spans="1:21" ht="12.75">
      <c r="A539" s="116">
        <f t="shared" si="96"/>
        <v>31622.77660168407</v>
      </c>
      <c r="B539" s="117">
        <f t="shared" si="81"/>
        <v>198691.76531592375</v>
      </c>
      <c r="C539" s="49">
        <f t="shared" si="97"/>
        <v>-32.32669260063831</v>
      </c>
      <c r="D539" s="118">
        <f t="shared" si="98"/>
        <v>-145.95437434921746</v>
      </c>
      <c r="E539" s="49">
        <f t="shared" si="99"/>
        <v>27.292708127836327</v>
      </c>
      <c r="F539" s="49">
        <f t="shared" si="100"/>
        <v>196.34529857250774</v>
      </c>
      <c r="G539" s="118">
        <f t="shared" si="101"/>
        <v>-5.033984472801983</v>
      </c>
      <c r="H539" s="118">
        <f t="shared" si="102"/>
        <v>50.390924223290284</v>
      </c>
      <c r="I539" s="118">
        <f t="shared" si="108"/>
        <v>14.999999999999963</v>
      </c>
      <c r="J539" s="54">
        <f t="shared" si="103"/>
        <v>31622.77660168407</v>
      </c>
      <c r="K539" s="54">
        <f t="shared" si="104"/>
        <v>10000000</v>
      </c>
      <c r="L539" s="49" t="e">
        <f t="shared" si="105"/>
        <v>#DIV/0!</v>
      </c>
      <c r="M539" s="57">
        <f t="shared" si="106"/>
        <v>51.87319548451465</v>
      </c>
      <c r="N539" s="41">
        <f t="shared" si="107"/>
        <v>-1965.9695357577702</v>
      </c>
      <c r="O539" s="41"/>
      <c r="P539" s="41"/>
      <c r="Q539" s="41"/>
      <c r="R539" s="57"/>
      <c r="S539" s="57"/>
      <c r="T539" s="41"/>
      <c r="U539" s="41"/>
    </row>
    <row r="540" spans="1:21" ht="12.75">
      <c r="A540" s="116">
        <f t="shared" si="96"/>
        <v>32359.36569296311</v>
      </c>
      <c r="B540" s="117">
        <f t="shared" si="81"/>
        <v>203319.89107167698</v>
      </c>
      <c r="C540" s="49">
        <f t="shared" si="97"/>
        <v>-32.6643682241508</v>
      </c>
      <c r="D540" s="118">
        <f t="shared" si="98"/>
        <v>-145.34975329220634</v>
      </c>
      <c r="E540" s="49">
        <f t="shared" si="99"/>
        <v>27.35807149480199</v>
      </c>
      <c r="F540" s="49">
        <f t="shared" si="100"/>
        <v>195.17804065512215</v>
      </c>
      <c r="G540" s="118">
        <f t="shared" si="101"/>
        <v>-5.306296729348809</v>
      </c>
      <c r="H540" s="118">
        <f t="shared" si="102"/>
        <v>49.8282873629158</v>
      </c>
      <c r="I540" s="118">
        <f t="shared" si="108"/>
        <v>14.899999999999963</v>
      </c>
      <c r="J540" s="54">
        <f t="shared" si="103"/>
        <v>32359.36569296311</v>
      </c>
      <c r="K540" s="54">
        <f t="shared" si="104"/>
        <v>10000000</v>
      </c>
      <c r="L540" s="49" t="e">
        <f t="shared" si="105"/>
        <v>#DIV/0!</v>
      </c>
      <c r="M540" s="57">
        <f t="shared" si="106"/>
        <v>49.60612688563134</v>
      </c>
      <c r="N540" s="41">
        <f t="shared" si="107"/>
        <v>-1757.1718958277559</v>
      </c>
      <c r="O540" s="41"/>
      <c r="P540" s="41"/>
      <c r="Q540" s="41"/>
      <c r="R540" s="57"/>
      <c r="S540" s="57"/>
      <c r="T540" s="41"/>
      <c r="U540" s="41"/>
    </row>
    <row r="541" spans="1:21" ht="12.75">
      <c r="A541" s="116">
        <f t="shared" si="96"/>
        <v>33113.11214825938</v>
      </c>
      <c r="B541" s="117">
        <f t="shared" si="81"/>
        <v>208055.81972493322</v>
      </c>
      <c r="C541" s="49">
        <f t="shared" si="97"/>
        <v>-33.0000313016687</v>
      </c>
      <c r="D541" s="118">
        <f t="shared" si="98"/>
        <v>-144.7398224695627</v>
      </c>
      <c r="E541" s="49">
        <f t="shared" si="99"/>
        <v>27.41931256367042</v>
      </c>
      <c r="F541" s="49">
        <f t="shared" si="100"/>
        <v>193.99982889382048</v>
      </c>
      <c r="G541" s="118">
        <f t="shared" si="101"/>
        <v>-5.5807187379982786</v>
      </c>
      <c r="H541" s="118">
        <f t="shared" si="102"/>
        <v>49.26000642425777</v>
      </c>
      <c r="I541" s="118">
        <f t="shared" si="108"/>
        <v>14.799999999999963</v>
      </c>
      <c r="J541" s="54">
        <f t="shared" si="103"/>
        <v>33113.11214825938</v>
      </c>
      <c r="K541" s="54">
        <f t="shared" si="104"/>
        <v>10000000</v>
      </c>
      <c r="L541" s="49" t="e">
        <f t="shared" si="105"/>
        <v>#DIV/0!</v>
      </c>
      <c r="M541" s="57">
        <f t="shared" si="106"/>
        <v>47.06322917256122</v>
      </c>
      <c r="N541" s="41">
        <f t="shared" si="107"/>
        <v>-1550.8866832229849</v>
      </c>
      <c r="O541" s="41"/>
      <c r="P541" s="41"/>
      <c r="Q541" s="41"/>
      <c r="R541" s="57"/>
      <c r="S541" s="57"/>
      <c r="T541" s="41"/>
      <c r="U541" s="41"/>
    </row>
    <row r="542" spans="1:21" ht="12.75">
      <c r="A542" s="116">
        <f t="shared" si="96"/>
        <v>33884.41561392053</v>
      </c>
      <c r="B542" s="117">
        <f t="shared" si="81"/>
        <v>212902.06232775204</v>
      </c>
      <c r="C542" s="49">
        <f t="shared" si="97"/>
        <v>-33.333649695274794</v>
      </c>
      <c r="D542" s="118">
        <f t="shared" si="98"/>
        <v>-144.12483102113285</v>
      </c>
      <c r="E542" s="49">
        <f t="shared" si="99"/>
        <v>27.476371530104743</v>
      </c>
      <c r="F542" s="49">
        <f t="shared" si="100"/>
        <v>192.81124298666637</v>
      </c>
      <c r="G542" s="118">
        <f t="shared" si="101"/>
        <v>-5.857278165170051</v>
      </c>
      <c r="H542" s="118">
        <f t="shared" si="102"/>
        <v>48.68641196553352</v>
      </c>
      <c r="I542" s="118">
        <f t="shared" si="108"/>
        <v>14.699999999999964</v>
      </c>
      <c r="J542" s="54">
        <f t="shared" si="103"/>
        <v>33884.41561392053</v>
      </c>
      <c r="K542" s="54">
        <f t="shared" si="104"/>
        <v>10000000</v>
      </c>
      <c r="L542" s="49" t="e">
        <f t="shared" si="105"/>
        <v>#DIV/0!</v>
      </c>
      <c r="M542" s="57">
        <f t="shared" si="106"/>
        <v>44.15833399296905</v>
      </c>
      <c r="N542" s="41">
        <f t="shared" si="107"/>
        <v>-1347.1225178800196</v>
      </c>
      <c r="O542" s="41"/>
      <c r="P542" s="41"/>
      <c r="Q542" s="41"/>
      <c r="R542" s="57"/>
      <c r="S542" s="57"/>
      <c r="T542" s="41"/>
      <c r="U542" s="41"/>
    </row>
    <row r="543" spans="1:21" ht="12.75">
      <c r="A543" s="116">
        <f t="shared" si="96"/>
        <v>34673.68504525345</v>
      </c>
      <c r="B543" s="117">
        <f t="shared" si="81"/>
        <v>217861.18842210903</v>
      </c>
      <c r="C543" s="49">
        <f t="shared" si="97"/>
        <v>-33.665192628699586</v>
      </c>
      <c r="D543" s="118">
        <f t="shared" si="98"/>
        <v>-143.50503913607162</v>
      </c>
      <c r="E543" s="49">
        <f t="shared" si="99"/>
        <v>27.529191890423416</v>
      </c>
      <c r="F543" s="49">
        <f t="shared" si="100"/>
        <v>191.61288214627476</v>
      </c>
      <c r="G543" s="118">
        <f t="shared" si="101"/>
        <v>-6.13600073827617</v>
      </c>
      <c r="H543" s="118">
        <f t="shared" si="102"/>
        <v>48.10784301020314</v>
      </c>
      <c r="I543" s="118">
        <f t="shared" si="108"/>
        <v>14.599999999999964</v>
      </c>
      <c r="J543" s="54">
        <f t="shared" si="103"/>
        <v>34673.68504525345</v>
      </c>
      <c r="K543" s="54">
        <f t="shared" si="104"/>
        <v>10000000</v>
      </c>
      <c r="L543" s="49" t="e">
        <f t="shared" si="105"/>
        <v>#DIV/0!</v>
      </c>
      <c r="M543" s="57">
        <f t="shared" si="106"/>
        <v>40.757456705599225</v>
      </c>
      <c r="N543" s="41">
        <f t="shared" si="107"/>
        <v>-1145.8864902429102</v>
      </c>
      <c r="O543" s="41"/>
      <c r="P543" s="41"/>
      <c r="Q543" s="41"/>
      <c r="R543" s="57"/>
      <c r="S543" s="57"/>
      <c r="T543" s="41"/>
      <c r="U543" s="41"/>
    </row>
    <row r="544" spans="1:21" ht="12.75">
      <c r="A544" s="116">
        <f t="shared" si="96"/>
        <v>35481.338923357835</v>
      </c>
      <c r="B544" s="117">
        <f t="shared" si="81"/>
        <v>222935.8274023011</v>
      </c>
      <c r="C544" s="49">
        <f t="shared" si="97"/>
        <v>-33.99463079953898</v>
      </c>
      <c r="D544" s="118">
        <f t="shared" si="98"/>
        <v>-142.8807176729803</v>
      </c>
      <c r="E544" s="49">
        <f t="shared" si="99"/>
        <v>27.577720647434273</v>
      </c>
      <c r="F544" s="49">
        <f t="shared" si="100"/>
        <v>190.40536410504674</v>
      </c>
      <c r="G544" s="118">
        <f t="shared" si="101"/>
        <v>-6.416910152104709</v>
      </c>
      <c r="H544" s="118">
        <f t="shared" si="102"/>
        <v>47.52464643206645</v>
      </c>
      <c r="I544" s="118">
        <f t="shared" si="108"/>
        <v>14.499999999999964</v>
      </c>
      <c r="J544" s="54">
        <f t="shared" si="103"/>
        <v>35481.338923357835</v>
      </c>
      <c r="K544" s="54">
        <f t="shared" si="104"/>
        <v>10000000</v>
      </c>
      <c r="L544" s="49" t="e">
        <f t="shared" si="105"/>
        <v>#DIV/0!</v>
      </c>
      <c r="M544" s="57">
        <f t="shared" si="106"/>
        <v>36.63520728898544</v>
      </c>
      <c r="N544" s="41">
        <f t="shared" si="107"/>
        <v>-947.1841923439457</v>
      </c>
      <c r="O544" s="41"/>
      <c r="P544" s="41"/>
      <c r="Q544" s="41"/>
      <c r="R544" s="57"/>
      <c r="S544" s="57"/>
      <c r="T544" s="41"/>
      <c r="U544" s="41"/>
    </row>
    <row r="545" spans="1:21" ht="12.75">
      <c r="A545" s="116">
        <f t="shared" si="96"/>
        <v>36307.805477010435</v>
      </c>
      <c r="B545" s="117">
        <f t="shared" si="81"/>
        <v>228128.6699090865</v>
      </c>
      <c r="C545" s="49">
        <f t="shared" si="97"/>
        <v>-34.32193648863427</v>
      </c>
      <c r="D545" s="118">
        <f t="shared" si="98"/>
        <v>-142.25214772329545</v>
      </c>
      <c r="E545" s="49">
        <f t="shared" si="99"/>
        <v>27.621908507327973</v>
      </c>
      <c r="F545" s="49">
        <f t="shared" si="100"/>
        <v>189.1893240115307</v>
      </c>
      <c r="G545" s="118">
        <f t="shared" si="101"/>
        <v>-6.700027981306299</v>
      </c>
      <c r="H545" s="118">
        <f t="shared" si="102"/>
        <v>46.937176288235236</v>
      </c>
      <c r="I545" s="118">
        <f t="shared" si="108"/>
        <v>14.399999999999965</v>
      </c>
      <c r="J545" s="54">
        <f t="shared" si="103"/>
        <v>36307.805477010435</v>
      </c>
      <c r="K545" s="54">
        <f t="shared" si="104"/>
        <v>10000000</v>
      </c>
      <c r="L545" s="49" t="e">
        <f t="shared" si="105"/>
        <v>#DIV/0!</v>
      </c>
      <c r="M545" s="57">
        <f t="shared" si="106"/>
        <v>31.366421529697295</v>
      </c>
      <c r="N545" s="41">
        <f t="shared" si="107"/>
        <v>-751.0197500392354</v>
      </c>
      <c r="O545" s="41"/>
      <c r="P545" s="41"/>
      <c r="Q545" s="41"/>
      <c r="R545" s="57"/>
      <c r="S545" s="57"/>
      <c r="T545" s="41"/>
      <c r="U545" s="41"/>
    </row>
    <row r="546" spans="1:21" ht="12.75">
      <c r="A546" s="116">
        <f t="shared" si="96"/>
        <v>37153.52290971755</v>
      </c>
      <c r="B546" s="117">
        <f t="shared" si="81"/>
        <v>233442.46925629745</v>
      </c>
      <c r="C546" s="49">
        <f t="shared" si="97"/>
        <v>-34.64708366584102</v>
      </c>
      <c r="D546" s="118">
        <f t="shared" si="98"/>
        <v>-141.61962011870392</v>
      </c>
      <c r="E546" s="49">
        <f t="shared" si="99"/>
        <v>27.66171006610302</v>
      </c>
      <c r="F546" s="49">
        <f t="shared" si="100"/>
        <v>187.9654132218204</v>
      </c>
      <c r="G546" s="118">
        <f t="shared" si="101"/>
        <v>-6.985373599738004</v>
      </c>
      <c r="H546" s="118">
        <f t="shared" si="102"/>
        <v>46.34579310311648</v>
      </c>
      <c r="I546" s="118">
        <f t="shared" si="108"/>
        <v>14.299999999999965</v>
      </c>
      <c r="J546" s="54">
        <f t="shared" si="103"/>
        <v>37153.52290971755</v>
      </c>
      <c r="K546" s="54">
        <f t="shared" si="104"/>
        <v>10000000</v>
      </c>
      <c r="L546" s="49" t="e">
        <f t="shared" si="105"/>
        <v>#DIV/0!</v>
      </c>
      <c r="M546" s="57">
        <f t="shared" si="106"/>
        <v>23.986347996309977</v>
      </c>
      <c r="N546" s="41">
        <f t="shared" si="107"/>
        <v>-557.3958562976866</v>
      </c>
      <c r="O546" s="41"/>
      <c r="P546" s="41"/>
      <c r="Q546" s="41"/>
      <c r="R546" s="57"/>
      <c r="S546" s="57"/>
      <c r="T546" s="41"/>
      <c r="U546" s="41"/>
    </row>
    <row r="547" spans="1:21" ht="12.75">
      <c r="A547" s="116">
        <f t="shared" si="96"/>
        <v>38018.93963205641</v>
      </c>
      <c r="B547" s="117">
        <f t="shared" si="81"/>
        <v>238880.0428906845</v>
      </c>
      <c r="C547" s="49">
        <f t="shared" si="97"/>
        <v>-34.97004809141514</v>
      </c>
      <c r="D547" s="118">
        <f t="shared" si="98"/>
        <v>-140.98343488388448</v>
      </c>
      <c r="E547" s="49">
        <f t="shared" si="99"/>
        <v>27.697083984038606</v>
      </c>
      <c r="F547" s="49">
        <f t="shared" si="100"/>
        <v>186.73429799095987</v>
      </c>
      <c r="G547" s="118">
        <f t="shared" si="101"/>
        <v>-7.272964107376531</v>
      </c>
      <c r="H547" s="118">
        <f t="shared" si="102"/>
        <v>45.75086310707539</v>
      </c>
      <c r="I547" s="118">
        <f t="shared" si="108"/>
        <v>14.199999999999966</v>
      </c>
      <c r="J547" s="54">
        <f t="shared" si="103"/>
        <v>38018.93963205641</v>
      </c>
      <c r="K547" s="54">
        <f t="shared" si="104"/>
        <v>10000000</v>
      </c>
      <c r="L547" s="49" t="e">
        <f t="shared" si="105"/>
        <v>#DIV/0!</v>
      </c>
      <c r="M547" s="57">
        <f t="shared" si="106"/>
        <v>11.340849871899845</v>
      </c>
      <c r="N547" s="41">
        <f t="shared" si="107"/>
        <v>-366.3138054431844</v>
      </c>
      <c r="O547" s="41"/>
      <c r="P547" s="41"/>
      <c r="Q547" s="41"/>
      <c r="R547" s="57"/>
      <c r="S547" s="57"/>
      <c r="T547" s="41"/>
      <c r="U547" s="41"/>
    </row>
    <row r="548" spans="1:21" ht="12.75">
      <c r="A548" s="116">
        <f t="shared" si="96"/>
        <v>38904.51449942836</v>
      </c>
      <c r="B548" s="117">
        <f t="shared" si="81"/>
        <v>244444.27388576345</v>
      </c>
      <c r="C548" s="49">
        <f t="shared" si="97"/>
        <v>-35.290807412252704</v>
      </c>
      <c r="D548" s="118">
        <f t="shared" si="98"/>
        <v>-140.34390063641044</v>
      </c>
      <c r="E548" s="49">
        <f t="shared" si="99"/>
        <v>27.727993146791775</v>
      </c>
      <c r="F548" s="49">
        <f t="shared" si="100"/>
        <v>185.49665807036996</v>
      </c>
      <c r="G548" s="118">
        <f t="shared" si="101"/>
        <v>-7.562814265460929</v>
      </c>
      <c r="H548" s="118">
        <f t="shared" si="102"/>
        <v>45.15275743395952</v>
      </c>
      <c r="I548" s="118">
        <f t="shared" si="108"/>
        <v>14.099999999999966</v>
      </c>
      <c r="J548" s="54">
        <f t="shared" si="103"/>
        <v>38904.51449942836</v>
      </c>
      <c r="K548" s="54">
        <f t="shared" si="104"/>
        <v>10000000</v>
      </c>
      <c r="L548" s="49" t="e">
        <f t="shared" si="105"/>
        <v>#DIV/0!</v>
      </c>
      <c r="M548" s="57">
        <f t="shared" si="106"/>
        <v>-42.12996500645687</v>
      </c>
      <c r="N548" s="41">
        <f t="shared" si="107"/>
        <v>-177.77352825118476</v>
      </c>
      <c r="O548" s="41"/>
      <c r="P548" s="41"/>
      <c r="Q548" s="41"/>
      <c r="R548" s="57"/>
      <c r="S548" s="57"/>
      <c r="T548" s="41"/>
      <c r="U548" s="41"/>
    </row>
    <row r="549" spans="1:21" ht="12.75">
      <c r="A549" s="116">
        <f t="shared" si="96"/>
        <v>39810.71705535004</v>
      </c>
      <c r="B549" s="117">
        <f t="shared" si="81"/>
        <v>250138.11247045913</v>
      </c>
      <c r="C549" s="49">
        <f t="shared" si="97"/>
        <v>-35.60934125223972</v>
      </c>
      <c r="D549" s="118">
        <f t="shared" si="98"/>
        <v>-139.70133393617675</v>
      </c>
      <c r="E549" s="49">
        <f t="shared" si="99"/>
        <v>27.754404811778436</v>
      </c>
      <c r="F549" s="49">
        <f t="shared" si="100"/>
        <v>184.25318521832045</v>
      </c>
      <c r="G549" s="118">
        <f t="shared" si="101"/>
        <v>-7.854936440461287</v>
      </c>
      <c r="H549" s="118">
        <f t="shared" si="102"/>
        <v>44.5518512821437</v>
      </c>
      <c r="I549" s="118">
        <f t="shared" si="108"/>
        <v>13.999999999999966</v>
      </c>
      <c r="J549" s="54">
        <f t="shared" si="103"/>
        <v>39810.71705535004</v>
      </c>
      <c r="K549" s="54">
        <f t="shared" si="104"/>
        <v>10000000</v>
      </c>
      <c r="L549" s="49" t="e">
        <f t="shared" si="105"/>
        <v>#DIV/0!</v>
      </c>
      <c r="M549" s="57">
        <f t="shared" si="106"/>
        <v>12.48264986830025</v>
      </c>
      <c r="N549" s="41">
        <f t="shared" si="107"/>
        <v>8.22637219714622</v>
      </c>
      <c r="O549" s="41"/>
      <c r="P549" s="41"/>
      <c r="Q549" s="41"/>
      <c r="R549" s="57"/>
      <c r="S549" s="57"/>
      <c r="T549" s="41"/>
      <c r="U549" s="41"/>
    </row>
    <row r="550" spans="1:21" ht="12.75">
      <c r="A550" s="116">
        <f t="shared" si="96"/>
        <v>40738.0277804116</v>
      </c>
      <c r="B550" s="117">
        <f t="shared" si="81"/>
        <v>255964.57759335596</v>
      </c>
      <c r="C550" s="49">
        <f t="shared" si="97"/>
        <v>-35.92563129599591</v>
      </c>
      <c r="D550" s="118">
        <f t="shared" si="98"/>
        <v>-139.05605858724402</v>
      </c>
      <c r="E550" s="49">
        <f t="shared" si="99"/>
        <v>27.776290738592763</v>
      </c>
      <c r="F550" s="49">
        <f t="shared" si="100"/>
        <v>183.00458163141863</v>
      </c>
      <c r="G550" s="118">
        <f t="shared" si="101"/>
        <v>-8.14934055740315</v>
      </c>
      <c r="H550" s="118">
        <f t="shared" si="102"/>
        <v>43.94852304417461</v>
      </c>
      <c r="I550" s="118">
        <f t="shared" si="108"/>
        <v>13.899999999999967</v>
      </c>
      <c r="J550" s="54">
        <f t="shared" si="103"/>
        <v>40738.0277804116</v>
      </c>
      <c r="K550" s="54">
        <f t="shared" si="104"/>
        <v>10000000</v>
      </c>
      <c r="L550" s="49" t="e">
        <f t="shared" si="105"/>
        <v>#DIV/0!</v>
      </c>
      <c r="M550" s="57">
        <f t="shared" si="106"/>
        <v>23.94795183441171</v>
      </c>
      <c r="N550" s="41">
        <f t="shared" si="107"/>
        <v>191.68858399783164</v>
      </c>
      <c r="O550" s="41"/>
      <c r="P550" s="41"/>
      <c r="Q550" s="41"/>
      <c r="R550" s="57"/>
      <c r="S550" s="57"/>
      <c r="T550" s="41"/>
      <c r="U550" s="41"/>
    </row>
    <row r="551" spans="1:21" ht="12.75">
      <c r="A551" s="116">
        <f t="shared" si="96"/>
        <v>41686.93834703385</v>
      </c>
      <c r="B551" s="117">
        <f t="shared" si="81"/>
        <v>261926.75852338437</v>
      </c>
      <c r="C551" s="49">
        <f t="shared" si="97"/>
        <v>-36.239661365335415</v>
      </c>
      <c r="D551" s="118">
        <f t="shared" si="98"/>
        <v>-138.4084048954958</v>
      </c>
      <c r="E551" s="49">
        <f t="shared" si="99"/>
        <v>27.793627302341623</v>
      </c>
      <c r="F551" s="49">
        <f t="shared" si="100"/>
        <v>181.75155830597257</v>
      </c>
      <c r="G551" s="118">
        <f t="shared" si="101"/>
        <v>-8.446034062993792</v>
      </c>
      <c r="H551" s="118">
        <f t="shared" si="102"/>
        <v>43.34315341047676</v>
      </c>
      <c r="I551" s="118">
        <f t="shared" si="108"/>
        <v>13.799999999999967</v>
      </c>
      <c r="J551" s="54">
        <f t="shared" si="103"/>
        <v>41686.93834703385</v>
      </c>
      <c r="K551" s="54">
        <f t="shared" si="104"/>
        <v>10000000</v>
      </c>
      <c r="L551" s="49" t="e">
        <f t="shared" si="105"/>
        <v>#DIV/0!</v>
      </c>
      <c r="M551" s="57">
        <f t="shared" si="106"/>
        <v>30.66420683222173</v>
      </c>
      <c r="N551" s="41">
        <f t="shared" si="107"/>
        <v>372.61704933691016</v>
      </c>
      <c r="O551" s="41"/>
      <c r="P551" s="41"/>
      <c r="Q551" s="41"/>
      <c r="R551" s="57"/>
      <c r="S551" s="57"/>
      <c r="T551" s="41"/>
      <c r="U551" s="41"/>
    </row>
    <row r="552" spans="1:21" ht="12.75">
      <c r="A552" s="116">
        <f t="shared" si="96"/>
        <v>42657.951880159584</v>
      </c>
      <c r="B552" s="117">
        <f t="shared" si="81"/>
        <v>268027.81648779253</v>
      </c>
      <c r="C552" s="49">
        <f t="shared" si="97"/>
        <v>-36.55141748781402</v>
      </c>
      <c r="D552" s="118">
        <f t="shared" si="98"/>
        <v>-137.75870888599016</v>
      </c>
      <c r="E552" s="49">
        <f t="shared" si="99"/>
        <v>27.806395588898063</v>
      </c>
      <c r="F552" s="49">
        <f t="shared" si="100"/>
        <v>180.49483333888207</v>
      </c>
      <c r="G552" s="118">
        <f t="shared" si="101"/>
        <v>-8.745021898915958</v>
      </c>
      <c r="H552" s="118">
        <f t="shared" si="102"/>
        <v>42.736124452891914</v>
      </c>
      <c r="I552" s="118">
        <f t="shared" si="108"/>
        <v>13.699999999999967</v>
      </c>
      <c r="J552" s="54">
        <f t="shared" si="103"/>
        <v>42657.951880159584</v>
      </c>
      <c r="K552" s="54">
        <f t="shared" si="104"/>
        <v>10000000</v>
      </c>
      <c r="L552" s="49" t="e">
        <f t="shared" si="105"/>
        <v>#DIV/0!</v>
      </c>
      <c r="M552" s="57">
        <f t="shared" si="106"/>
        <v>35.398134556098</v>
      </c>
      <c r="N552" s="41">
        <f t="shared" si="107"/>
        <v>551.0169269231645</v>
      </c>
      <c r="O552" s="41"/>
      <c r="P552" s="41"/>
      <c r="Q552" s="41"/>
      <c r="R552" s="57"/>
      <c r="S552" s="57"/>
      <c r="T552" s="41"/>
      <c r="U552" s="41"/>
    </row>
    <row r="553" spans="1:21" ht="12.75">
      <c r="A553" s="116">
        <f t="shared" si="96"/>
        <v>43651.58322401692</v>
      </c>
      <c r="B553" s="117">
        <f t="shared" si="81"/>
        <v>274270.98634827003</v>
      </c>
      <c r="C553" s="49">
        <f t="shared" si="97"/>
        <v>-36.860887956788666</v>
      </c>
      <c r="D553" s="118">
        <f t="shared" si="98"/>
        <v>-137.10731148433862</v>
      </c>
      <c r="E553" s="49">
        <f t="shared" si="99"/>
        <v>27.81458147123013</v>
      </c>
      <c r="F553" s="49">
        <f t="shared" si="100"/>
        <v>179.23513017840685</v>
      </c>
      <c r="G553" s="118">
        <f t="shared" si="101"/>
        <v>-9.046306485558535</v>
      </c>
      <c r="H553" s="118">
        <f t="shared" si="102"/>
        <v>42.127818694068225</v>
      </c>
      <c r="I553" s="118">
        <f t="shared" si="108"/>
        <v>13.599999999999968</v>
      </c>
      <c r="J553" s="54">
        <f t="shared" si="103"/>
        <v>43651.58322401692</v>
      </c>
      <c r="K553" s="54">
        <f t="shared" si="104"/>
        <v>10000000</v>
      </c>
      <c r="L553" s="49" t="e">
        <f t="shared" si="105"/>
        <v>#DIV/0!</v>
      </c>
      <c r="M553" s="57">
        <f t="shared" si="106"/>
        <v>39.037096419878296</v>
      </c>
      <c r="N553" s="41">
        <f t="shared" si="107"/>
        <v>726.8945540280649</v>
      </c>
      <c r="O553" s="41"/>
      <c r="P553" s="41"/>
      <c r="Q553" s="41"/>
      <c r="R553" s="57"/>
      <c r="S553" s="57"/>
      <c r="T553" s="41"/>
      <c r="U553" s="41"/>
    </row>
    <row r="554" spans="1:21" ht="12.75">
      <c r="A554" s="116">
        <f t="shared" si="96"/>
        <v>44668.35921509664</v>
      </c>
      <c r="B554" s="117">
        <f t="shared" si="81"/>
        <v>280659.5783161151</v>
      </c>
      <c r="C554" s="49">
        <f t="shared" si="97"/>
        <v>-37.168063382480184</v>
      </c>
      <c r="D554" s="118">
        <f t="shared" si="98"/>
        <v>-136.4545576668475</v>
      </c>
      <c r="E554" s="49">
        <f t="shared" si="99"/>
        <v>27.81817566611675</v>
      </c>
      <c r="F554" s="49">
        <f t="shared" si="100"/>
        <v>177.97317583574554</v>
      </c>
      <c r="G554" s="118">
        <f t="shared" si="101"/>
        <v>-9.349887716363433</v>
      </c>
      <c r="H554" s="118">
        <f t="shared" si="102"/>
        <v>41.51861816889803</v>
      </c>
      <c r="I554" s="118">
        <f t="shared" si="108"/>
        <v>13.499999999999968</v>
      </c>
      <c r="J554" s="54">
        <f t="shared" si="103"/>
        <v>44668.35921509664</v>
      </c>
      <c r="K554" s="54">
        <f t="shared" si="104"/>
        <v>10000000</v>
      </c>
      <c r="L554" s="49" t="e">
        <f t="shared" si="105"/>
        <v>#DIV/0!</v>
      </c>
      <c r="M554" s="57">
        <f t="shared" si="106"/>
        <v>41.98046817097149</v>
      </c>
      <c r="N554" s="41">
        <f t="shared" si="107"/>
        <v>900.2574082180412</v>
      </c>
      <c r="O554" s="41"/>
      <c r="P554" s="41"/>
      <c r="Q554" s="41"/>
      <c r="R554" s="57"/>
      <c r="S554" s="57"/>
      <c r="T554" s="41"/>
      <c r="U554" s="41"/>
    </row>
    <row r="555" spans="1:21" ht="12.75">
      <c r="A555" s="116">
        <f t="shared" si="96"/>
        <v>45708.81896148785</v>
      </c>
      <c r="B555" s="117">
        <f t="shared" si="81"/>
        <v>287196.9797073521</v>
      </c>
      <c r="C555" s="49">
        <f t="shared" si="97"/>
        <v>-37.47293673360172</v>
      </c>
      <c r="D555" s="118">
        <f t="shared" si="98"/>
        <v>-135.80079558452613</v>
      </c>
      <c r="E555" s="49">
        <f t="shared" si="99"/>
        <v>27.81717377073745</v>
      </c>
      <c r="F555" s="49">
        <f t="shared" si="100"/>
        <v>176.70969906881948</v>
      </c>
      <c r="G555" s="118">
        <f t="shared" si="101"/>
        <v>-9.65576296286427</v>
      </c>
      <c r="H555" s="118">
        <f t="shared" si="102"/>
        <v>40.90890348429335</v>
      </c>
      <c r="I555" s="118">
        <f t="shared" si="108"/>
        <v>13.399999999999968</v>
      </c>
      <c r="J555" s="54">
        <f t="shared" si="103"/>
        <v>45708.81896148785</v>
      </c>
      <c r="K555" s="54">
        <f t="shared" si="104"/>
        <v>10000000</v>
      </c>
      <c r="L555" s="49" t="e">
        <f t="shared" si="105"/>
        <v>#DIV/0!</v>
      </c>
      <c r="M555" s="57">
        <f t="shared" si="106"/>
        <v>44.44258919416252</v>
      </c>
      <c r="N555" s="41">
        <f t="shared" si="107"/>
        <v>1071.11406886064</v>
      </c>
      <c r="O555" s="41"/>
      <c r="P555" s="41"/>
      <c r="Q555" s="41"/>
      <c r="R555" s="57"/>
      <c r="S555" s="57"/>
      <c r="T555" s="41"/>
      <c r="U555" s="41"/>
    </row>
    <row r="556" spans="1:21" ht="12.75">
      <c r="A556" s="116">
        <f t="shared" si="96"/>
        <v>46773.51412872015</v>
      </c>
      <c r="B556" s="117">
        <f t="shared" si="81"/>
        <v>293886.6567387312</v>
      </c>
      <c r="C556" s="49">
        <f t="shared" si="97"/>
        <v>-37.77550336919384</v>
      </c>
      <c r="D556" s="118">
        <f t="shared" si="98"/>
        <v>-135.14637566636247</v>
      </c>
      <c r="E556" s="49">
        <f t="shared" si="99"/>
        <v>27.81157627879712</v>
      </c>
      <c r="F556" s="49">
        <f t="shared" si="100"/>
        <v>175.44542854998133</v>
      </c>
      <c r="G556" s="118">
        <f t="shared" si="101"/>
        <v>-9.963927090396723</v>
      </c>
      <c r="H556" s="118">
        <f t="shared" si="102"/>
        <v>40.299052883618856</v>
      </c>
      <c r="I556" s="118">
        <f t="shared" si="108"/>
        <v>13.299999999999969</v>
      </c>
      <c r="J556" s="54">
        <f t="shared" si="103"/>
        <v>46773.51412872015</v>
      </c>
      <c r="K556" s="54">
        <f t="shared" si="104"/>
        <v>10000000</v>
      </c>
      <c r="L556" s="49" t="e">
        <f t="shared" si="105"/>
        <v>#DIV/0!</v>
      </c>
      <c r="M556" s="57">
        <f t="shared" si="106"/>
        <v>46.55191932644608</v>
      </c>
      <c r="N556" s="41">
        <f t="shared" si="107"/>
        <v>1239.4741784833745</v>
      </c>
      <c r="O556" s="41"/>
      <c r="P556" s="41"/>
      <c r="Q556" s="41"/>
      <c r="R556" s="57"/>
      <c r="S556" s="57"/>
      <c r="T556" s="41"/>
      <c r="U556" s="41"/>
    </row>
    <row r="557" spans="1:21" ht="12.75">
      <c r="A557" s="116">
        <f t="shared" si="96"/>
        <v>47863.00923226417</v>
      </c>
      <c r="B557" s="117">
        <f t="shared" si="81"/>
        <v>300732.15636556316</v>
      </c>
      <c r="C557" s="49">
        <f t="shared" si="97"/>
        <v>-38.07576106039159</v>
      </c>
      <c r="D557" s="118">
        <f t="shared" si="98"/>
        <v>-134.49164970751804</v>
      </c>
      <c r="E557" s="49">
        <f t="shared" si="99"/>
        <v>27.80138857603136</v>
      </c>
      <c r="F557" s="49">
        <f t="shared" si="100"/>
        <v>174.18109102955805</v>
      </c>
      <c r="G557" s="118">
        <f t="shared" si="101"/>
        <v>-10.274372484360232</v>
      </c>
      <c r="H557" s="118">
        <f t="shared" si="102"/>
        <v>39.68944132204001</v>
      </c>
      <c r="I557" s="118">
        <f t="shared" si="108"/>
        <v>13.199999999999969</v>
      </c>
      <c r="J557" s="54">
        <f t="shared" si="103"/>
        <v>47863.00923226417</v>
      </c>
      <c r="K557" s="54">
        <f t="shared" si="104"/>
        <v>10000000</v>
      </c>
      <c r="L557" s="49" t="e">
        <f t="shared" si="105"/>
        <v>#DIV/0!</v>
      </c>
      <c r="M557" s="57">
        <f t="shared" si="106"/>
        <v>48.39155789141206</v>
      </c>
      <c r="N557" s="41">
        <f t="shared" si="107"/>
        <v>1405.348404061188</v>
      </c>
      <c r="O557" s="41"/>
      <c r="P557" s="41"/>
      <c r="Q557" s="41"/>
      <c r="R557" s="57"/>
      <c r="S557" s="57"/>
      <c r="T557" s="41"/>
      <c r="U557" s="41"/>
    </row>
    <row r="558" spans="1:21" ht="12.75">
      <c r="A558" s="116">
        <f t="shared" si="96"/>
        <v>48977.88193684496</v>
      </c>
      <c r="B558" s="117">
        <f t="shared" si="81"/>
        <v>307737.10816236073</v>
      </c>
      <c r="C558" s="49">
        <f t="shared" si="97"/>
        <v>-38.37371000193676</v>
      </c>
      <c r="D558" s="118">
        <f t="shared" si="98"/>
        <v>-133.83696994826818</v>
      </c>
      <c r="E558" s="49">
        <f t="shared" si="99"/>
        <v>27.786620915125965</v>
      </c>
      <c r="F558" s="49">
        <f t="shared" si="100"/>
        <v>172.91740950718386</v>
      </c>
      <c r="G558" s="118">
        <f t="shared" si="101"/>
        <v>-10.587089086810792</v>
      </c>
      <c r="H558" s="118">
        <f t="shared" si="102"/>
        <v>39.080439558915685</v>
      </c>
      <c r="I558" s="118">
        <f t="shared" si="108"/>
        <v>13.09999999999997</v>
      </c>
      <c r="J558" s="54">
        <f t="shared" si="103"/>
        <v>48977.88193684496</v>
      </c>
      <c r="K558" s="54">
        <f t="shared" si="104"/>
        <v>10000000</v>
      </c>
      <c r="L558" s="49" t="e">
        <f t="shared" si="105"/>
        <v>#DIV/0!</v>
      </c>
      <c r="M558" s="57">
        <f t="shared" si="106"/>
        <v>50.01836812284246</v>
      </c>
      <c r="N558" s="41">
        <f t="shared" si="107"/>
        <v>1568.7483983048548</v>
      </c>
      <c r="O558" s="41"/>
      <c r="P558" s="41"/>
      <c r="Q558" s="41"/>
      <c r="R558" s="57"/>
      <c r="S558" s="57"/>
      <c r="T558" s="41"/>
      <c r="U558" s="41"/>
    </row>
    <row r="559" spans="1:21" ht="12.75">
      <c r="A559" s="116">
        <f t="shared" si="96"/>
        <v>50118.723362727585</v>
      </c>
      <c r="B559" s="117">
        <f t="shared" si="81"/>
        <v>314905.2262472882</v>
      </c>
      <c r="C559" s="49">
        <f t="shared" si="97"/>
        <v>-38.66935281333962</v>
      </c>
      <c r="D559" s="118">
        <f t="shared" si="98"/>
        <v>-133.1826881496264</v>
      </c>
      <c r="E559" s="49">
        <f t="shared" si="99"/>
        <v>27.767288370264367</v>
      </c>
      <c r="F559" s="49">
        <f t="shared" si="100"/>
        <v>171.65510142278055</v>
      </c>
      <c r="G559" s="118">
        <f t="shared" si="101"/>
        <v>-10.902064443075254</v>
      </c>
      <c r="H559" s="118">
        <f t="shared" si="102"/>
        <v>38.47241327315416</v>
      </c>
      <c r="I559" s="118">
        <f t="shared" si="108"/>
        <v>12.99999999999997</v>
      </c>
      <c r="J559" s="54">
        <f t="shared" si="103"/>
        <v>50118.723362727585</v>
      </c>
      <c r="K559" s="54">
        <f t="shared" si="104"/>
        <v>10000000</v>
      </c>
      <c r="L559" s="49" t="e">
        <f t="shared" si="105"/>
        <v>#DIV/0!</v>
      </c>
      <c r="M559" s="57">
        <f t="shared" si="106"/>
        <v>51.47297707305838</v>
      </c>
      <c r="N559" s="41">
        <f t="shared" si="107"/>
        <v>1729.6867610195695</v>
      </c>
      <c r="O559" s="41"/>
      <c r="P559" s="41"/>
      <c r="Q559" s="41"/>
      <c r="R559" s="57"/>
      <c r="S559" s="57"/>
      <c r="T559" s="41"/>
      <c r="U559" s="41"/>
    </row>
    <row r="560" spans="1:21" ht="12.75">
      <c r="A560" s="116">
        <f t="shared" si="96"/>
        <v>51286.13839913685</v>
      </c>
      <c r="B560" s="117">
        <f t="shared" si="81"/>
        <v>322240.3112514354</v>
      </c>
      <c r="C560" s="49">
        <f t="shared" si="97"/>
        <v>-38.962694529687546</v>
      </c>
      <c r="D560" s="118">
        <f t="shared" si="98"/>
        <v>-132.5291546716311</v>
      </c>
      <c r="E560" s="49">
        <f t="shared" si="99"/>
        <v>27.74341077170429</v>
      </c>
      <c r="F560" s="49">
        <f t="shared" si="100"/>
        <v>170.39487687880504</v>
      </c>
      <c r="G560" s="118">
        <f t="shared" si="101"/>
        <v>-11.219283757983256</v>
      </c>
      <c r="H560" s="118">
        <f t="shared" si="102"/>
        <v>37.865722207173945</v>
      </c>
      <c r="I560" s="118">
        <f t="shared" si="108"/>
        <v>12.89999999999997</v>
      </c>
      <c r="J560" s="54">
        <f t="shared" si="103"/>
        <v>51286.13839913685</v>
      </c>
      <c r="K560" s="54">
        <f t="shared" si="104"/>
        <v>10000000</v>
      </c>
      <c r="L560" s="49" t="e">
        <f t="shared" si="105"/>
        <v>#DIV/0!</v>
      </c>
      <c r="M560" s="57">
        <f t="shared" si="106"/>
        <v>52.78542296482992</v>
      </c>
      <c r="N560" s="41">
        <f t="shared" si="107"/>
        <v>1888.1770005998305</v>
      </c>
      <c r="O560" s="41"/>
      <c r="P560" s="41"/>
      <c r="Q560" s="41"/>
      <c r="R560" s="57"/>
      <c r="S560" s="57"/>
      <c r="T560" s="41"/>
      <c r="U560" s="41"/>
    </row>
    <row r="561" spans="1:21" ht="12.75">
      <c r="A561" s="116">
        <f t="shared" si="96"/>
        <v>52480.746024977605</v>
      </c>
      <c r="B561" s="117">
        <f t="shared" si="81"/>
        <v>329746.25233396277</v>
      </c>
      <c r="C561" s="49">
        <f t="shared" si="97"/>
        <v>-39.25374258218926</v>
      </c>
      <c r="D561" s="118">
        <f t="shared" si="98"/>
        <v>-131.87671756023514</v>
      </c>
      <c r="E561" s="49">
        <f t="shared" si="99"/>
        <v>27.715012620955854</v>
      </c>
      <c r="F561" s="49">
        <f t="shared" si="100"/>
        <v>169.1374369050081</v>
      </c>
      <c r="G561" s="118">
        <f t="shared" si="101"/>
        <v>-11.538729961233408</v>
      </c>
      <c r="H561" s="118">
        <f t="shared" si="102"/>
        <v>37.26071934477295</v>
      </c>
      <c r="I561" s="118">
        <f t="shared" si="108"/>
        <v>12.79999999999997</v>
      </c>
      <c r="J561" s="54">
        <f t="shared" si="103"/>
        <v>52480.746024977605</v>
      </c>
      <c r="K561" s="54">
        <f t="shared" si="104"/>
        <v>10000000</v>
      </c>
      <c r="L561" s="49" t="e">
        <f t="shared" si="105"/>
        <v>#DIV/0!</v>
      </c>
      <c r="M561" s="57">
        <f t="shared" si="106"/>
        <v>53.978542413609</v>
      </c>
      <c r="N561" s="41">
        <f t="shared" si="107"/>
        <v>2044.2334957230958</v>
      </c>
      <c r="O561" s="41"/>
      <c r="P561" s="41"/>
      <c r="Q561" s="41"/>
      <c r="R561" s="57"/>
      <c r="S561" s="57"/>
      <c r="T561" s="41"/>
      <c r="U561" s="41"/>
    </row>
    <row r="562" spans="1:21" ht="12.75">
      <c r="A562" s="116">
        <f t="shared" si="96"/>
        <v>53703.17963702563</v>
      </c>
      <c r="B562" s="117">
        <f t="shared" si="81"/>
        <v>337427.02924418537</v>
      </c>
      <c r="C562" s="49">
        <f t="shared" si="97"/>
        <v>-39.542506768636706</v>
      </c>
      <c r="D562" s="118">
        <f t="shared" si="98"/>
        <v>-131.22572164864698</v>
      </c>
      <c r="E562" s="49">
        <f t="shared" si="99"/>
        <v>27.682122987303153</v>
      </c>
      <c r="F562" s="49">
        <f t="shared" si="100"/>
        <v>167.88347177644164</v>
      </c>
      <c r="G562" s="118">
        <f t="shared" si="101"/>
        <v>-11.860383781333553</v>
      </c>
      <c r="H562" s="118">
        <f t="shared" si="102"/>
        <v>36.65775012779466</v>
      </c>
      <c r="I562" s="118">
        <f t="shared" si="108"/>
        <v>12.69999999999997</v>
      </c>
      <c r="J562" s="54">
        <f t="shared" si="103"/>
        <v>53703.17963702563</v>
      </c>
      <c r="K562" s="54">
        <f t="shared" si="104"/>
        <v>10000000</v>
      </c>
      <c r="L562" s="49" t="e">
        <f t="shared" si="105"/>
        <v>#DIV/0!</v>
      </c>
      <c r="M562" s="57">
        <f t="shared" si="106"/>
        <v>55.07010296350102</v>
      </c>
      <c r="N562" s="41">
        <f t="shared" si="107"/>
        <v>2197.8714573016164</v>
      </c>
      <c r="O562" s="41"/>
      <c r="P562" s="41"/>
      <c r="Q562" s="41"/>
      <c r="R562" s="57"/>
      <c r="S562" s="57"/>
      <c r="T562" s="41"/>
      <c r="U562" s="41"/>
    </row>
    <row r="563" spans="1:21" ht="12.75">
      <c r="A563" s="116">
        <f t="shared" si="96"/>
        <v>54954.087385762825</v>
      </c>
      <c r="B563" s="117">
        <f t="shared" si="81"/>
        <v>345286.714431688</v>
      </c>
      <c r="C563" s="49">
        <f t="shared" si="97"/>
        <v>-39.82899921405312</v>
      </c>
      <c r="D563" s="118">
        <f t="shared" si="98"/>
        <v>-130.57650767878465</v>
      </c>
      <c r="E563" s="49">
        <f t="shared" si="99"/>
        <v>27.6447753865656</v>
      </c>
      <c r="F563" s="49">
        <f t="shared" si="100"/>
        <v>166.63365939483023</v>
      </c>
      <c r="G563" s="118">
        <f t="shared" si="101"/>
        <v>-12.184223827487521</v>
      </c>
      <c r="H563" s="118">
        <f t="shared" si="102"/>
        <v>36.05715171604558</v>
      </c>
      <c r="I563" s="118">
        <f t="shared" si="108"/>
        <v>12.599999999999971</v>
      </c>
      <c r="J563" s="54">
        <f t="shared" si="103"/>
        <v>54954.087385762825</v>
      </c>
      <c r="K563" s="54">
        <f t="shared" si="104"/>
        <v>10000000</v>
      </c>
      <c r="L563" s="49" t="e">
        <f t="shared" si="105"/>
        <v>#DIV/0!</v>
      </c>
      <c r="M563" s="57">
        <f t="shared" si="106"/>
        <v>56.07420038231019</v>
      </c>
      <c r="N563" s="41">
        <f t="shared" si="107"/>
        <v>2349.106890748188</v>
      </c>
      <c r="O563" s="41"/>
      <c r="P563" s="41"/>
      <c r="Q563" s="41"/>
      <c r="R563" s="57"/>
      <c r="S563" s="57"/>
      <c r="T563" s="41"/>
      <c r="U563" s="41"/>
    </row>
    <row r="564" spans="1:21" ht="12.75">
      <c r="A564" s="116">
        <f t="shared" si="96"/>
        <v>56234.13251903528</v>
      </c>
      <c r="B564" s="117">
        <f t="shared" si="81"/>
        <v>353329.4752055922</v>
      </c>
      <c r="C564" s="49">
        <f t="shared" si="97"/>
        <v>-40.11323432188164</v>
      </c>
      <c r="D564" s="118">
        <f t="shared" si="98"/>
        <v>-129.9294114482774</v>
      </c>
      <c r="E564" s="49">
        <f t="shared" si="99"/>
        <v>27.603007643138394</v>
      </c>
      <c r="F564" s="49">
        <f t="shared" si="100"/>
        <v>165.3886637426828</v>
      </c>
      <c r="G564" s="118">
        <f t="shared" si="101"/>
        <v>-12.510226678743248</v>
      </c>
      <c r="H564" s="118">
        <f t="shared" si="102"/>
        <v>35.45925229440542</v>
      </c>
      <c r="I564" s="118">
        <f t="shared" si="108"/>
        <v>12.499999999999972</v>
      </c>
      <c r="J564" s="54">
        <f t="shared" si="103"/>
        <v>56234.13251903528</v>
      </c>
      <c r="K564" s="54">
        <f t="shared" si="104"/>
        <v>10000000</v>
      </c>
      <c r="L564" s="49" t="e">
        <f t="shared" si="105"/>
        <v>#DIV/0!</v>
      </c>
      <c r="M564" s="57">
        <f t="shared" si="106"/>
        <v>57.00220538097696</v>
      </c>
      <c r="N564" s="41">
        <f t="shared" si="107"/>
        <v>2497.9565586085655</v>
      </c>
      <c r="O564" s="41"/>
      <c r="P564" s="41"/>
      <c r="Q564" s="41"/>
      <c r="R564" s="57"/>
      <c r="S564" s="57"/>
      <c r="T564" s="41"/>
      <c r="U564" s="41"/>
    </row>
    <row r="565" spans="1:21" ht="12.75">
      <c r="A565" s="116">
        <f t="shared" si="96"/>
        <v>57543.99373371607</v>
      </c>
      <c r="B565" s="117">
        <f t="shared" si="81"/>
        <v>361559.575944119</v>
      </c>
      <c r="C565" s="49">
        <f t="shared" si="97"/>
        <v>-40.39522871614767</v>
      </c>
      <c r="D565" s="118">
        <f t="shared" si="98"/>
        <v>-129.28476298814397</v>
      </c>
      <c r="E565" s="49">
        <f t="shared" si="99"/>
        <v>27.556861736478634</v>
      </c>
      <c r="F565" s="49">
        <f t="shared" si="100"/>
        <v>164.14913341869774</v>
      </c>
      <c r="G565" s="118">
        <f t="shared" si="101"/>
        <v>-12.838366979669036</v>
      </c>
      <c r="H565" s="118">
        <f t="shared" si="102"/>
        <v>34.86437043055378</v>
      </c>
      <c r="I565" s="118">
        <f t="shared" si="108"/>
        <v>12.399999999999972</v>
      </c>
      <c r="J565" s="54">
        <f t="shared" si="103"/>
        <v>57543.99373371607</v>
      </c>
      <c r="K565" s="54">
        <f t="shared" si="104"/>
        <v>10000000</v>
      </c>
      <c r="L565" s="49" t="e">
        <f t="shared" si="105"/>
        <v>#DIV/0!</v>
      </c>
      <c r="M565" s="57">
        <f t="shared" si="106"/>
        <v>57.86342359692814</v>
      </c>
      <c r="N565" s="41">
        <f t="shared" si="107"/>
        <v>2644.4379436097493</v>
      </c>
      <c r="O565" s="41"/>
      <c r="P565" s="41"/>
      <c r="Q565" s="41"/>
      <c r="R565" s="57"/>
      <c r="S565" s="57"/>
      <c r="T565" s="41"/>
      <c r="U565" s="41"/>
    </row>
    <row r="566" spans="1:21" ht="12.75">
      <c r="A566" s="116">
        <f t="shared" si="96"/>
        <v>58884.365535559264</v>
      </c>
      <c r="B566" s="117">
        <f t="shared" si="81"/>
        <v>369981.38035561796</v>
      </c>
      <c r="C566" s="49">
        <f t="shared" si="97"/>
        <v>-40.675001175100114</v>
      </c>
      <c r="D566" s="118">
        <f t="shared" si="98"/>
        <v>-128.64288577592419</v>
      </c>
      <c r="E566" s="49">
        <f t="shared" si="99"/>
        <v>27.506383633313657</v>
      </c>
      <c r="F566" s="49">
        <f t="shared" si="100"/>
        <v>162.91570026209885</v>
      </c>
      <c r="G566" s="118">
        <f t="shared" si="101"/>
        <v>-13.168617541786457</v>
      </c>
      <c r="H566" s="118">
        <f t="shared" si="102"/>
        <v>34.27281448617467</v>
      </c>
      <c r="I566" s="118">
        <f t="shared" si="108"/>
        <v>12.299999999999972</v>
      </c>
      <c r="J566" s="54">
        <f t="shared" si="103"/>
        <v>58884.365535559264</v>
      </c>
      <c r="K566" s="54">
        <f t="shared" si="104"/>
        <v>10000000</v>
      </c>
      <c r="L566" s="49" t="e">
        <f t="shared" si="105"/>
        <v>#DIV/0!</v>
      </c>
      <c r="M566" s="57">
        <f t="shared" si="106"/>
        <v>58.66556712974872</v>
      </c>
      <c r="N566" s="41">
        <f t="shared" si="107"/>
        <v>2788.569212170062</v>
      </c>
      <c r="O566" s="41"/>
      <c r="P566" s="41"/>
      <c r="Q566" s="41"/>
      <c r="R566" s="57"/>
      <c r="S566" s="57"/>
      <c r="T566" s="41"/>
      <c r="U566" s="41"/>
    </row>
    <row r="567" spans="1:21" ht="12.75">
      <c r="A567" s="116">
        <f t="shared" si="96"/>
        <v>60255.95860743615</v>
      </c>
      <c r="B567" s="117">
        <f t="shared" si="81"/>
        <v>378599.3537922641</v>
      </c>
      <c r="C567" s="49">
        <f t="shared" si="97"/>
        <v>-40.952572556903746</v>
      </c>
      <c r="D567" s="118">
        <f t="shared" si="98"/>
        <v>-128.0040959886345</v>
      </c>
      <c r="E567" s="49">
        <f t="shared" si="99"/>
        <v>27.45162310694178</v>
      </c>
      <c r="F567" s="49">
        <f t="shared" si="100"/>
        <v>161.6889780725724</v>
      </c>
      <c r="G567" s="118">
        <f t="shared" si="101"/>
        <v>-13.500949449961965</v>
      </c>
      <c r="H567" s="118">
        <f t="shared" si="102"/>
        <v>33.68488208393791</v>
      </c>
      <c r="I567" s="118">
        <f t="shared" si="108"/>
        <v>12.199999999999973</v>
      </c>
      <c r="J567" s="54">
        <f t="shared" si="103"/>
        <v>60255.95860743615</v>
      </c>
      <c r="K567" s="54">
        <f t="shared" si="104"/>
        <v>10000000</v>
      </c>
      <c r="L567" s="49" t="e">
        <f t="shared" si="105"/>
        <v>#DIV/0!</v>
      </c>
      <c r="M567" s="57">
        <f t="shared" si="106"/>
        <v>59.41509872595124</v>
      </c>
      <c r="N567" s="41">
        <f t="shared" si="107"/>
        <v>2930.369178413693</v>
      </c>
      <c r="O567" s="41"/>
      <c r="P567" s="41"/>
      <c r="Q567" s="41"/>
      <c r="R567" s="57"/>
      <c r="S567" s="57"/>
      <c r="T567" s="41"/>
      <c r="U567" s="41"/>
    </row>
    <row r="568" spans="1:21" ht="12.75">
      <c r="A568" s="116">
        <f t="shared" si="96"/>
        <v>61659.5001861486</v>
      </c>
      <c r="B568" s="117">
        <f t="shared" si="81"/>
        <v>387418.06561764586</v>
      </c>
      <c r="C568" s="49">
        <f t="shared" si="97"/>
        <v>-41.22796571800971</v>
      </c>
      <c r="D568" s="118">
        <f t="shared" si="98"/>
        <v>-127.36870179947162</v>
      </c>
      <c r="E568" s="49">
        <f t="shared" si="99"/>
        <v>27.392633545066964</v>
      </c>
      <c r="F568" s="49">
        <f t="shared" si="100"/>
        <v>160.46956143144845</v>
      </c>
      <c r="G568" s="118">
        <f t="shared" si="101"/>
        <v>-13.83533217294275</v>
      </c>
      <c r="H568" s="118">
        <f t="shared" si="102"/>
        <v>33.10085963197683</v>
      </c>
      <c r="I568" s="118">
        <f t="shared" si="108"/>
        <v>12.099999999999973</v>
      </c>
      <c r="J568" s="54">
        <f t="shared" si="103"/>
        <v>61659.5001861486</v>
      </c>
      <c r="K568" s="54">
        <f t="shared" si="104"/>
        <v>10000000</v>
      </c>
      <c r="L568" s="49" t="e">
        <f t="shared" si="105"/>
        <v>#DIV/0!</v>
      </c>
      <c r="M568" s="57">
        <f t="shared" si="106"/>
        <v>60.11748777993124</v>
      </c>
      <c r="N568" s="41">
        <f t="shared" si="107"/>
        <v>3069.857268729322</v>
      </c>
      <c r="O568" s="41"/>
      <c r="P568" s="41"/>
      <c r="Q568" s="41"/>
      <c r="R568" s="57"/>
      <c r="S568" s="57"/>
      <c r="T568" s="41"/>
      <c r="U568" s="41"/>
    </row>
    <row r="569" spans="1:21" ht="12.75">
      <c r="A569" s="116">
        <f t="shared" si="96"/>
        <v>63095.73444801972</v>
      </c>
      <c r="B569" s="117">
        <f t="shared" si="81"/>
        <v>396442.1916295024</v>
      </c>
      <c r="C569" s="49">
        <f t="shared" si="97"/>
        <v>-41.50120542488149</v>
      </c>
      <c r="D569" s="118">
        <f t="shared" si="98"/>
        <v>-126.73700272170929</v>
      </c>
      <c r="E569" s="49">
        <f t="shared" si="99"/>
        <v>27.32947174766828</v>
      </c>
      <c r="F569" s="49">
        <f t="shared" si="100"/>
        <v>159.2580246287208</v>
      </c>
      <c r="G569" s="118">
        <f t="shared" si="101"/>
        <v>-14.171733677213211</v>
      </c>
      <c r="H569" s="118">
        <f t="shared" si="102"/>
        <v>32.5210219070115</v>
      </c>
      <c r="I569" s="118">
        <f t="shared" si="108"/>
        <v>11.999999999999973</v>
      </c>
      <c r="J569" s="54">
        <f t="shared" si="103"/>
        <v>63095.73444801972</v>
      </c>
      <c r="K569" s="54">
        <f t="shared" si="104"/>
        <v>10000000</v>
      </c>
      <c r="L569" s="49" t="e">
        <f t="shared" si="105"/>
        <v>#DIV/0!</v>
      </c>
      <c r="M569" s="57">
        <f t="shared" si="106"/>
        <v>60.77740394719474</v>
      </c>
      <c r="N569" s="41">
        <f t="shared" si="107"/>
        <v>3207.0534869091334</v>
      </c>
      <c r="O569" s="41"/>
      <c r="P569" s="41"/>
      <c r="Q569" s="41"/>
      <c r="R569" s="57"/>
      <c r="S569" s="57"/>
      <c r="T569" s="41"/>
      <c r="U569" s="41"/>
    </row>
    <row r="570" spans="1:21" ht="12.75">
      <c r="A570" s="116">
        <f t="shared" si="96"/>
        <v>64565.42290346595</v>
      </c>
      <c r="B570" s="117">
        <f t="shared" si="81"/>
        <v>405676.51653889363</v>
      </c>
      <c r="C570" s="49">
        <f t="shared" si="97"/>
        <v>-41.772318259791916</v>
      </c>
      <c r="D570" s="118">
        <f t="shared" si="98"/>
        <v>-126.10928900272857</v>
      </c>
      <c r="E570" s="49">
        <f t="shared" si="99"/>
        <v>27.26219771643472</v>
      </c>
      <c r="F570" s="49">
        <f t="shared" si="100"/>
        <v>158.05492069943352</v>
      </c>
      <c r="G570" s="118">
        <f t="shared" si="101"/>
        <v>-14.510120543357196</v>
      </c>
      <c r="H570" s="118">
        <f t="shared" si="102"/>
        <v>31.94563169670495</v>
      </c>
      <c r="I570" s="118">
        <f t="shared" si="108"/>
        <v>11.899999999999974</v>
      </c>
      <c r="J570" s="54">
        <f t="shared" si="103"/>
        <v>64565.42290346595</v>
      </c>
      <c r="K570" s="54">
        <f t="shared" si="104"/>
        <v>10000000</v>
      </c>
      <c r="L570" s="49" t="e">
        <f t="shared" si="105"/>
        <v>#DIV/0!</v>
      </c>
      <c r="M570" s="57">
        <f t="shared" si="106"/>
        <v>61.3988657699688</v>
      </c>
      <c r="N570" s="41">
        <f t="shared" si="107"/>
        <v>3341.9783799015254</v>
      </c>
      <c r="O570" s="41"/>
      <c r="P570" s="41"/>
      <c r="Q570" s="41"/>
      <c r="R570" s="57"/>
      <c r="S570" s="57"/>
      <c r="T570" s="41"/>
      <c r="U570" s="41"/>
    </row>
    <row r="571" spans="1:21" ht="12.75">
      <c r="A571" s="116">
        <f t="shared" si="96"/>
        <v>66069.34480075998</v>
      </c>
      <c r="B571" s="117">
        <f t="shared" si="81"/>
        <v>415125.9365071171</v>
      </c>
      <c r="C571" s="49">
        <f t="shared" si="97"/>
        <v>-42.04133252143538</v>
      </c>
      <c r="D571" s="118">
        <f t="shared" si="98"/>
        <v>-125.48584107059312</v>
      </c>
      <c r="E571" s="49">
        <f t="shared" si="99"/>
        <v>27.19087443731789</v>
      </c>
      <c r="F571" s="49">
        <f t="shared" si="100"/>
        <v>156.86078057189474</v>
      </c>
      <c r="G571" s="118">
        <f t="shared" si="101"/>
        <v>-14.850458084117488</v>
      </c>
      <c r="H571" s="118">
        <f t="shared" si="102"/>
        <v>31.37493950130161</v>
      </c>
      <c r="I571" s="118">
        <f t="shared" si="108"/>
        <v>11.799999999999974</v>
      </c>
      <c r="J571" s="54">
        <f t="shared" si="103"/>
        <v>66069.34480075998</v>
      </c>
      <c r="K571" s="54">
        <f t="shared" si="104"/>
        <v>10000000</v>
      </c>
      <c r="L571" s="49" t="e">
        <f t="shared" si="105"/>
        <v>#DIV/0!</v>
      </c>
      <c r="M571" s="57">
        <f t="shared" si="106"/>
        <v>61.985356304131145</v>
      </c>
      <c r="N571" s="41">
        <f t="shared" si="107"/>
        <v>3474.653004207704</v>
      </c>
      <c r="O571" s="41"/>
      <c r="P571" s="41"/>
      <c r="Q571" s="41"/>
      <c r="R571" s="57"/>
      <c r="S571" s="57"/>
      <c r="T571" s="41"/>
      <c r="U571" s="41"/>
    </row>
    <row r="572" spans="1:21" ht="12.75">
      <c r="A572" s="116">
        <f t="shared" si="96"/>
        <v>67608.29753919857</v>
      </c>
      <c r="B572" s="117">
        <f t="shared" si="81"/>
        <v>424795.46174171823</v>
      </c>
      <c r="C572" s="49">
        <f t="shared" si="97"/>
        <v>-42.308278121121454</v>
      </c>
      <c r="D572" s="118">
        <f t="shared" si="98"/>
        <v>-124.86692903505572</v>
      </c>
      <c r="E572" s="49">
        <f t="shared" si="99"/>
        <v>27.115567657749896</v>
      </c>
      <c r="F572" s="49">
        <f t="shared" si="100"/>
        <v>155.67611232913606</v>
      </c>
      <c r="G572" s="118">
        <f t="shared" si="101"/>
        <v>-15.192710463371558</v>
      </c>
      <c r="H572" s="118">
        <f t="shared" si="102"/>
        <v>30.80918329408034</v>
      </c>
      <c r="I572" s="118">
        <f t="shared" si="108"/>
        <v>11.699999999999974</v>
      </c>
      <c r="J572" s="54">
        <f t="shared" si="103"/>
        <v>67608.29753919857</v>
      </c>
      <c r="K572" s="54">
        <f t="shared" si="104"/>
        <v>10000000</v>
      </c>
      <c r="L572" s="49" t="e">
        <f t="shared" si="105"/>
        <v>#DIV/0!</v>
      </c>
      <c r="M572" s="57">
        <f t="shared" si="106"/>
        <v>62.5399141668695</v>
      </c>
      <c r="N572" s="41">
        <f t="shared" si="107"/>
        <v>3605.0988929498503</v>
      </c>
      <c r="O572" s="41"/>
      <c r="P572" s="41"/>
      <c r="Q572" s="41"/>
      <c r="R572" s="57"/>
      <c r="S572" s="57"/>
      <c r="T572" s="41"/>
      <c r="U572" s="41"/>
    </row>
    <row r="573" spans="1:21" ht="12.75">
      <c r="A573" s="116">
        <f t="shared" si="96"/>
        <v>69183.09709189404</v>
      </c>
      <c r="B573" s="117">
        <f t="shared" si="81"/>
        <v>434690.21915296745</v>
      </c>
      <c r="C573" s="49">
        <f t="shared" si="97"/>
        <v>-42.57318647532401</v>
      </c>
      <c r="D573" s="118">
        <f t="shared" si="98"/>
        <v>-124.25281224434447</v>
      </c>
      <c r="E573" s="49">
        <f t="shared" si="99"/>
        <v>27.0363456600569</v>
      </c>
      <c r="F573" s="49">
        <f t="shared" si="100"/>
        <v>154.50140058401763</v>
      </c>
      <c r="G573" s="118">
        <f t="shared" si="101"/>
        <v>-15.536840815267109</v>
      </c>
      <c r="H573" s="118">
        <f t="shared" si="102"/>
        <v>30.248588339673162</v>
      </c>
      <c r="I573" s="118">
        <f t="shared" si="108"/>
        <v>11.599999999999975</v>
      </c>
      <c r="J573" s="54">
        <f t="shared" si="103"/>
        <v>69183.09709189404</v>
      </c>
      <c r="K573" s="54">
        <f t="shared" si="104"/>
        <v>10000000</v>
      </c>
      <c r="L573" s="49" t="e">
        <f t="shared" si="105"/>
        <v>#DIV/0!</v>
      </c>
      <c r="M573" s="57">
        <f t="shared" si="106"/>
        <v>63.065206020178096</v>
      </c>
      <c r="N573" s="41">
        <f t="shared" si="107"/>
        <v>3733.338023634969</v>
      </c>
      <c r="O573" s="41"/>
      <c r="P573" s="41"/>
      <c r="Q573" s="41"/>
      <c r="R573" s="57"/>
      <c r="S573" s="57"/>
      <c r="T573" s="41"/>
      <c r="U573" s="41"/>
    </row>
    <row r="574" spans="1:21" ht="12.75">
      <c r="A574" s="116">
        <f t="shared" si="96"/>
        <v>70794.5784384142</v>
      </c>
      <c r="B574" s="117">
        <f t="shared" si="81"/>
        <v>444815.45507221686</v>
      </c>
      <c r="C574" s="49">
        <f t="shared" si="97"/>
        <v>-42.83609039536294</v>
      </c>
      <c r="D574" s="118">
        <f t="shared" si="98"/>
        <v>-123.64373889855251</v>
      </c>
      <c r="E574" s="49">
        <f t="shared" si="99"/>
        <v>26.95327903256283</v>
      </c>
      <c r="F574" s="49">
        <f t="shared" si="100"/>
        <v>153.33710596740795</v>
      </c>
      <c r="G574" s="118">
        <f t="shared" si="101"/>
        <v>-15.882811362800108</v>
      </c>
      <c r="H574" s="118">
        <f t="shared" si="102"/>
        <v>29.693367068855437</v>
      </c>
      <c r="I574" s="118">
        <f t="shared" si="108"/>
        <v>11.499999999999975</v>
      </c>
      <c r="J574" s="54">
        <f t="shared" si="103"/>
        <v>70794.5784384142</v>
      </c>
      <c r="K574" s="54">
        <f t="shared" si="104"/>
        <v>10000000</v>
      </c>
      <c r="L574" s="49" t="e">
        <f t="shared" si="105"/>
        <v>#DIV/0!</v>
      </c>
      <c r="M574" s="57">
        <f t="shared" si="106"/>
        <v>63.56358485499496</v>
      </c>
      <c r="N574" s="41">
        <f t="shared" si="107"/>
        <v>3859.3927866365916</v>
      </c>
      <c r="O574" s="41"/>
      <c r="P574" s="41"/>
      <c r="Q574" s="41"/>
      <c r="R574" s="57"/>
      <c r="S574" s="57"/>
      <c r="T574" s="41"/>
      <c r="U574" s="41"/>
    </row>
    <row r="575" spans="1:21" ht="12.75">
      <c r="A575" s="116">
        <f t="shared" si="96"/>
        <v>72443.59600749944</v>
      </c>
      <c r="B575" s="117">
        <f t="shared" si="81"/>
        <v>455176.5380335742</v>
      </c>
      <c r="C575" s="49">
        <f t="shared" si="97"/>
        <v>-43.09702397498746</v>
      </c>
      <c r="D575" s="118">
        <f t="shared" si="98"/>
        <v>-123.0399457199437</v>
      </c>
      <c r="E575" s="49">
        <f t="shared" si="99"/>
        <v>26.866440439827876</v>
      </c>
      <c r="F575" s="49">
        <f t="shared" si="100"/>
        <v>152.18366472795955</v>
      </c>
      <c r="G575" s="118">
        <f t="shared" si="101"/>
        <v>-16.23058353515958</v>
      </c>
      <c r="H575" s="118">
        <f t="shared" si="102"/>
        <v>29.14371900801585</v>
      </c>
      <c r="I575" s="118">
        <f t="shared" si="108"/>
        <v>11.399999999999975</v>
      </c>
      <c r="J575" s="54">
        <f t="shared" si="103"/>
        <v>72443.59600749944</v>
      </c>
      <c r="K575" s="54">
        <f t="shared" si="104"/>
        <v>10000000</v>
      </c>
      <c r="L575" s="49" t="e">
        <f t="shared" si="105"/>
        <v>#DIV/0!</v>
      </c>
      <c r="M575" s="57">
        <f t="shared" si="106"/>
        <v>64.03713728849306</v>
      </c>
      <c r="N575" s="41">
        <f t="shared" si="107"/>
        <v>3983.285954413294</v>
      </c>
      <c r="O575" s="41"/>
      <c r="P575" s="41"/>
      <c r="Q575" s="41"/>
      <c r="R575" s="57"/>
      <c r="S575" s="57"/>
      <c r="T575" s="41"/>
      <c r="U575" s="41"/>
    </row>
    <row r="576" spans="1:21" ht="12.75">
      <c r="A576" s="116">
        <f t="shared" si="96"/>
        <v>74131.02413009215</v>
      </c>
      <c r="B576" s="117">
        <f t="shared" si="81"/>
        <v>465778.96162037033</v>
      </c>
      <c r="C576" s="49">
        <f t="shared" si="97"/>
        <v>-43.3560224766135</v>
      </c>
      <c r="D576" s="118">
        <f t="shared" si="98"/>
        <v>-122.44165767999604</v>
      </c>
      <c r="E576" s="49">
        <f t="shared" si="99"/>
        <v>26.775904393403998</v>
      </c>
      <c r="F576" s="49">
        <f t="shared" si="100"/>
        <v>151.04148844113894</v>
      </c>
      <c r="G576" s="118">
        <f t="shared" si="101"/>
        <v>-16.5801180832095</v>
      </c>
      <c r="H576" s="118">
        <f t="shared" si="102"/>
        <v>28.599830761142897</v>
      </c>
      <c r="I576" s="118">
        <f t="shared" si="108"/>
        <v>11.299999999999976</v>
      </c>
      <c r="J576" s="54">
        <f t="shared" si="103"/>
        <v>74131.02413009215</v>
      </c>
      <c r="K576" s="54">
        <f t="shared" si="104"/>
        <v>10000000</v>
      </c>
      <c r="L576" s="49" t="e">
        <f t="shared" si="105"/>
        <v>#DIV/0!</v>
      </c>
      <c r="M576" s="57">
        <f t="shared" si="106"/>
        <v>64.48772226980319</v>
      </c>
      <c r="N576" s="41">
        <f t="shared" si="107"/>
        <v>4105.040651480705</v>
      </c>
      <c r="O576" s="41"/>
      <c r="P576" s="41"/>
      <c r="Q576" s="41"/>
      <c r="R576" s="57"/>
      <c r="S576" s="57"/>
      <c r="T576" s="41"/>
      <c r="U576" s="41"/>
    </row>
    <row r="577" spans="1:21" ht="12.75">
      <c r="A577" s="116">
        <f t="shared" si="96"/>
        <v>75857.75750291879</v>
      </c>
      <c r="B577" s="117">
        <f t="shared" si="81"/>
        <v>476628.34737793135</v>
      </c>
      <c r="C577" s="49">
        <f t="shared" si="97"/>
        <v>-43.61312221694562</v>
      </c>
      <c r="D577" s="118">
        <f t="shared" si="98"/>
        <v>-121.84908778253812</v>
      </c>
      <c r="E577" s="49">
        <f t="shared" si="99"/>
        <v>26.6817470244149</v>
      </c>
      <c r="F577" s="49">
        <f t="shared" si="100"/>
        <v>149.91096382441188</v>
      </c>
      <c r="G577" s="118">
        <f t="shared" si="101"/>
        <v>-16.93137519253072</v>
      </c>
      <c r="H577" s="118">
        <f t="shared" si="102"/>
        <v>28.06187604187376</v>
      </c>
      <c r="I577" s="118">
        <f t="shared" si="108"/>
        <v>11.199999999999976</v>
      </c>
      <c r="J577" s="54">
        <f t="shared" si="103"/>
        <v>75857.75750291879</v>
      </c>
      <c r="K577" s="54">
        <f t="shared" si="104"/>
        <v>10000000</v>
      </c>
      <c r="L577" s="49" t="e">
        <f t="shared" si="105"/>
        <v>#DIV/0!</v>
      </c>
      <c r="M577" s="57">
        <f t="shared" si="106"/>
        <v>64.91700300150228</v>
      </c>
      <c r="N577" s="41">
        <f t="shared" si="107"/>
        <v>4224.680325151161</v>
      </c>
      <c r="O577" s="41"/>
      <c r="P577" s="41"/>
      <c r="Q577" s="41"/>
      <c r="R577" s="57"/>
      <c r="S577" s="57"/>
      <c r="T577" s="41"/>
      <c r="U577" s="41"/>
    </row>
    <row r="578" spans="1:21" ht="12.75">
      <c r="A578" s="116">
        <f t="shared" si="96"/>
        <v>77624.7116628696</v>
      </c>
      <c r="B578" s="117">
        <f t="shared" si="81"/>
        <v>487730.4477941941</v>
      </c>
      <c r="C578" s="49">
        <f t="shared" si="97"/>
        <v>-43.868360452682545</v>
      </c>
      <c r="D578" s="118">
        <f t="shared" si="98"/>
        <v>-121.26243690190778</v>
      </c>
      <c r="E578" s="49">
        <f t="shared" si="99"/>
        <v>26.58404585918344</v>
      </c>
      <c r="F578" s="49">
        <f t="shared" si="100"/>
        <v>148.79245265477363</v>
      </c>
      <c r="G578" s="118">
        <f t="shared" si="101"/>
        <v>-17.284314593499104</v>
      </c>
      <c r="H578" s="118">
        <f t="shared" si="102"/>
        <v>27.53001575286585</v>
      </c>
      <c r="I578" s="118">
        <f t="shared" si="108"/>
        <v>11.099999999999977</v>
      </c>
      <c r="J578" s="54">
        <f t="shared" si="103"/>
        <v>77624.7116628696</v>
      </c>
      <c r="K578" s="54">
        <f t="shared" si="104"/>
        <v>10000000</v>
      </c>
      <c r="L578" s="49" t="e">
        <f t="shared" si="105"/>
        <v>#DIV/0!</v>
      </c>
      <c r="M578" s="57">
        <f t="shared" si="106"/>
        <v>65.32647345561779</v>
      </c>
      <c r="N578" s="41">
        <f t="shared" si="107"/>
        <v>4342.22871705274</v>
      </c>
      <c r="O578" s="41"/>
      <c r="P578" s="41"/>
      <c r="Q578" s="41"/>
      <c r="R578" s="57"/>
      <c r="S578" s="57"/>
      <c r="T578" s="41"/>
      <c r="U578" s="41"/>
    </row>
    <row r="579" spans="1:21" ht="12.75">
      <c r="A579" s="116">
        <f t="shared" si="96"/>
        <v>79432.82347242859</v>
      </c>
      <c r="B579" s="117">
        <f t="shared" si="81"/>
        <v>499091.14934975305</v>
      </c>
      <c r="C579" s="49">
        <f t="shared" si="97"/>
        <v>-44.12177526697012</v>
      </c>
      <c r="D579" s="118">
        <f t="shared" si="98"/>
        <v>-120.68189367465632</v>
      </c>
      <c r="E579" s="49">
        <f t="shared" si="99"/>
        <v>26.482879599038043</v>
      </c>
      <c r="F579" s="49">
        <f t="shared" si="100"/>
        <v>147.6862917842055</v>
      </c>
      <c r="G579" s="118">
        <f t="shared" si="101"/>
        <v>-17.638895667932076</v>
      </c>
      <c r="H579" s="118">
        <f t="shared" si="102"/>
        <v>27.004398109549186</v>
      </c>
      <c r="I579" s="118">
        <f t="shared" si="108"/>
        <v>10.999999999999977</v>
      </c>
      <c r="J579" s="54">
        <f t="shared" si="103"/>
        <v>79432.82347242859</v>
      </c>
      <c r="K579" s="54">
        <f t="shared" si="104"/>
        <v>10000000</v>
      </c>
      <c r="L579" s="49" t="e">
        <f t="shared" si="105"/>
        <v>#DIV/0!</v>
      </c>
      <c r="M579" s="57">
        <f t="shared" si="106"/>
        <v>65.71748054667643</v>
      </c>
      <c r="N579" s="41">
        <f t="shared" si="107"/>
        <v>4457.70983543724</v>
      </c>
      <c r="O579" s="41"/>
      <c r="P579" s="41"/>
      <c r="Q579" s="41"/>
      <c r="R579" s="57"/>
      <c r="S579" s="57"/>
      <c r="T579" s="41"/>
      <c r="U579" s="41"/>
    </row>
    <row r="580" spans="1:21" ht="12.75">
      <c r="A580" s="116">
        <f t="shared" si="96"/>
        <v>81283.05161641036</v>
      </c>
      <c r="B580" s="117">
        <f t="shared" si="81"/>
        <v>510716.4756389495</v>
      </c>
      <c r="C580" s="49">
        <f t="shared" si="97"/>
        <v>-44.37340545722408</v>
      </c>
      <c r="D580" s="118">
        <f t="shared" si="98"/>
        <v>-120.10763444297378</v>
      </c>
      <c r="E580" s="49">
        <f t="shared" si="99"/>
        <v>26.37832790533125</v>
      </c>
      <c r="F580" s="49">
        <f t="shared" si="100"/>
        <v>146.59279324812047</v>
      </c>
      <c r="G580" s="118">
        <f t="shared" si="101"/>
        <v>-17.99507755189283</v>
      </c>
      <c r="H580" s="118">
        <f t="shared" si="102"/>
        <v>26.485158805146696</v>
      </c>
      <c r="I580" s="118">
        <f t="shared" si="108"/>
        <v>10.899999999999977</v>
      </c>
      <c r="J580" s="54">
        <f t="shared" si="103"/>
        <v>81283.05161641036</v>
      </c>
      <c r="K580" s="54">
        <f t="shared" si="104"/>
        <v>10000000</v>
      </c>
      <c r="L580" s="49" t="e">
        <f t="shared" si="105"/>
        <v>#DIV/0!</v>
      </c>
      <c r="M580" s="57">
        <f t="shared" si="106"/>
        <v>66.09124278835951</v>
      </c>
      <c r="N580" s="41">
        <f t="shared" si="107"/>
        <v>4571.147928284731</v>
      </c>
      <c r="O580" s="41"/>
      <c r="P580" s="41"/>
      <c r="Q580" s="41"/>
      <c r="R580" s="57"/>
      <c r="S580" s="57"/>
      <c r="T580" s="41"/>
      <c r="U580" s="41"/>
    </row>
    <row r="581" spans="1:21" ht="12.75">
      <c r="A581" s="116">
        <f t="shared" si="96"/>
        <v>83176.37711026751</v>
      </c>
      <c r="B581" s="117">
        <f t="shared" si="81"/>
        <v>522612.59056366124</v>
      </c>
      <c r="C581" s="49">
        <f t="shared" si="97"/>
        <v>-44.62329042490006</v>
      </c>
      <c r="D581" s="118">
        <f t="shared" si="98"/>
        <v>-119.5398232476892</v>
      </c>
      <c r="E581" s="49">
        <f t="shared" si="99"/>
        <v>26.27047119060054</v>
      </c>
      <c r="F581" s="49">
        <f t="shared" si="100"/>
        <v>145.5122444614049</v>
      </c>
      <c r="G581" s="118">
        <f t="shared" si="101"/>
        <v>-18.352819234299524</v>
      </c>
      <c r="H581" s="118">
        <f t="shared" si="102"/>
        <v>25.97242121371569</v>
      </c>
      <c r="I581" s="118">
        <f t="shared" si="108"/>
        <v>10.799999999999978</v>
      </c>
      <c r="J581" s="54">
        <f t="shared" si="103"/>
        <v>83176.37711026751</v>
      </c>
      <c r="K581" s="54">
        <f t="shared" si="104"/>
        <v>10000000</v>
      </c>
      <c r="L581" s="49" t="e">
        <f t="shared" si="105"/>
        <v>#DIV/0!</v>
      </c>
      <c r="M581" s="57">
        <f t="shared" si="106"/>
        <v>66.44886608242531</v>
      </c>
      <c r="N581" s="41">
        <f t="shared" si="107"/>
        <v>4682.567457209662</v>
      </c>
      <c r="O581" s="41"/>
      <c r="P581" s="41"/>
      <c r="Q581" s="41"/>
      <c r="R581" s="57"/>
      <c r="S581" s="57"/>
      <c r="T581" s="41"/>
      <c r="U581" s="41"/>
    </row>
    <row r="582" spans="1:21" ht="12.75">
      <c r="A582" s="116">
        <f t="shared" si="96"/>
        <v>85113.80382023807</v>
      </c>
      <c r="B582" s="117">
        <f t="shared" si="81"/>
        <v>534785.8016014856</v>
      </c>
      <c r="C582" s="49">
        <f t="shared" si="97"/>
        <v>-44.87147006773903</v>
      </c>
      <c r="D582" s="118">
        <f t="shared" si="98"/>
        <v>-118.97861186842648</v>
      </c>
      <c r="E582" s="49">
        <f t="shared" si="99"/>
        <v>26.15939041669755</v>
      </c>
      <c r="F582" s="49">
        <f t="shared" si="100"/>
        <v>144.44490849632774</v>
      </c>
      <c r="G582" s="118">
        <f t="shared" si="101"/>
        <v>-18.71207965104148</v>
      </c>
      <c r="H582" s="118">
        <f t="shared" si="102"/>
        <v>25.466296627901258</v>
      </c>
      <c r="I582" s="118">
        <f t="shared" si="108"/>
        <v>10.699999999999978</v>
      </c>
      <c r="J582" s="54">
        <f t="shared" si="103"/>
        <v>85113.80382023807</v>
      </c>
      <c r="K582" s="54">
        <f t="shared" si="104"/>
        <v>10000000</v>
      </c>
      <c r="L582" s="49" t="e">
        <f t="shared" si="105"/>
        <v>#DIV/0!</v>
      </c>
      <c r="M582" s="57">
        <f t="shared" si="106"/>
        <v>66.79135715310912</v>
      </c>
      <c r="N582" s="41">
        <f t="shared" si="107"/>
        <v>4791.993072172299</v>
      </c>
      <c r="O582" s="41"/>
      <c r="P582" s="41"/>
      <c r="Q582" s="41"/>
      <c r="R582" s="57"/>
      <c r="S582" s="57"/>
      <c r="T582" s="41"/>
      <c r="U582" s="41"/>
    </row>
    <row r="583" spans="1:21" ht="12.75">
      <c r="A583" s="116">
        <f t="shared" si="96"/>
        <v>87096.3589956085</v>
      </c>
      <c r="B583" s="117">
        <f t="shared" si="81"/>
        <v>547242.5631500459</v>
      </c>
      <c r="C583" s="49">
        <f t="shared" si="97"/>
        <v>-45.11798467496688</v>
      </c>
      <c r="D583" s="118">
        <f t="shared" si="98"/>
        <v>-118.42413990827234</v>
      </c>
      <c r="E583" s="49">
        <f t="shared" si="99"/>
        <v>26.04516690060537</v>
      </c>
      <c r="F583" s="49">
        <f t="shared" si="100"/>
        <v>143.3910244363029</v>
      </c>
      <c r="G583" s="118">
        <f t="shared" si="101"/>
        <v>-19.072817774361507</v>
      </c>
      <c r="H583" s="118">
        <f t="shared" si="102"/>
        <v>24.966884528030562</v>
      </c>
      <c r="I583" s="118">
        <f t="shared" si="108"/>
        <v>10.599999999999978</v>
      </c>
      <c r="J583" s="54">
        <f t="shared" si="103"/>
        <v>87096.3589956085</v>
      </c>
      <c r="K583" s="54">
        <f t="shared" si="104"/>
        <v>10000000</v>
      </c>
      <c r="L583" s="49" t="e">
        <f t="shared" si="105"/>
        <v>#DIV/0!</v>
      </c>
      <c r="M583" s="57">
        <f t="shared" si="106"/>
        <v>67.11963503615057</v>
      </c>
      <c r="N583" s="41">
        <f t="shared" si="107"/>
        <v>4899.449586997078</v>
      </c>
      <c r="O583" s="41"/>
      <c r="P583" s="41"/>
      <c r="Q583" s="41"/>
      <c r="R583" s="57"/>
      <c r="S583" s="57"/>
      <c r="T583" s="41"/>
      <c r="U583" s="41"/>
    </row>
    <row r="584" spans="1:21" ht="12.75">
      <c r="A584" s="116">
        <f t="shared" si="96"/>
        <v>89125.093813375</v>
      </c>
      <c r="B584" s="117">
        <f t="shared" si="81"/>
        <v>559989.4799492001</v>
      </c>
      <c r="C584" s="49">
        <f t="shared" si="97"/>
        <v>-45.36287482587283</v>
      </c>
      <c r="D584" s="118">
        <f t="shared" si="98"/>
        <v>-117.87653492011755</v>
      </c>
      <c r="E584" s="49">
        <f t="shared" si="99"/>
        <v>25.927882128556817</v>
      </c>
      <c r="F584" s="49">
        <f t="shared" si="100"/>
        <v>142.35080779931565</v>
      </c>
      <c r="G584" s="118">
        <f t="shared" si="101"/>
        <v>-19.434992697316012</v>
      </c>
      <c r="H584" s="118">
        <f t="shared" si="102"/>
        <v>24.474272879198097</v>
      </c>
      <c r="I584" s="118">
        <f t="shared" si="108"/>
        <v>10.499999999999979</v>
      </c>
      <c r="J584" s="54">
        <f t="shared" si="103"/>
        <v>89125.093813375</v>
      </c>
      <c r="K584" s="54">
        <f t="shared" si="104"/>
        <v>10000000</v>
      </c>
      <c r="L584" s="49" t="e">
        <f t="shared" si="105"/>
        <v>#DIV/0!</v>
      </c>
      <c r="M584" s="57">
        <f t="shared" si="106"/>
        <v>67.4345409509833</v>
      </c>
      <c r="N584" s="41">
        <f t="shared" si="107"/>
        <v>5004.961955697412</v>
      </c>
      <c r="O584" s="41"/>
      <c r="P584" s="41"/>
      <c r="Q584" s="41"/>
      <c r="R584" s="57"/>
      <c r="S584" s="57"/>
      <c r="T584" s="41"/>
      <c r="U584" s="41"/>
    </row>
    <row r="585" spans="1:21" ht="12.75">
      <c r="A585" s="116">
        <f t="shared" si="96"/>
        <v>91201.08393559144</v>
      </c>
      <c r="B585" s="117">
        <f t="shared" si="81"/>
        <v>573033.3105829603</v>
      </c>
      <c r="C585" s="49">
        <f t="shared" si="97"/>
        <v>-45.60618129213968</v>
      </c>
      <c r="D585" s="118">
        <f t="shared" si="98"/>
        <v>-117.33591257169722</v>
      </c>
      <c r="E585" s="49">
        <f t="shared" si="99"/>
        <v>25.807617578964873</v>
      </c>
      <c r="F585" s="49">
        <f t="shared" si="100"/>
        <v>141.32445102469754</v>
      </c>
      <c r="G585" s="118">
        <f t="shared" si="101"/>
        <v>-19.798563713174808</v>
      </c>
      <c r="H585" s="118">
        <f t="shared" si="102"/>
        <v>23.988538453000317</v>
      </c>
      <c r="I585" s="118">
        <f t="shared" si="108"/>
        <v>10.399999999999979</v>
      </c>
      <c r="J585" s="54">
        <f t="shared" si="103"/>
        <v>91201.08393559144</v>
      </c>
      <c r="K585" s="54">
        <f t="shared" si="104"/>
        <v>10000000</v>
      </c>
      <c r="L585" s="49" t="e">
        <f t="shared" si="105"/>
        <v>#DIV/0!</v>
      </c>
      <c r="M585" s="57">
        <f t="shared" si="106"/>
        <v>67.73684682165275</v>
      </c>
      <c r="N585" s="41">
        <f t="shared" si="107"/>
        <v>5108.555249605891</v>
      </c>
      <c r="O585" s="41"/>
      <c r="P585" s="41"/>
      <c r="Q585" s="41"/>
      <c r="R585" s="57"/>
      <c r="S585" s="57"/>
      <c r="T585" s="41"/>
      <c r="U585" s="41"/>
    </row>
    <row r="586" spans="1:21" ht="12.75">
      <c r="A586" s="116">
        <f t="shared" si="96"/>
        <v>93325.43007969952</v>
      </c>
      <c r="B586" s="117">
        <f t="shared" si="81"/>
        <v>586380.9710629839</v>
      </c>
      <c r="C586" s="49">
        <f t="shared" si="97"/>
        <v>-45.847944944245555</v>
      </c>
      <c r="D586" s="118">
        <f t="shared" si="98"/>
        <v>-116.80237684624771</v>
      </c>
      <c r="E586" s="49">
        <f t="shared" si="99"/>
        <v>25.684454554573346</v>
      </c>
      <c r="F586" s="49">
        <f t="shared" si="100"/>
        <v>140.3121240169098</v>
      </c>
      <c r="G586" s="118">
        <f t="shared" si="101"/>
        <v>-20.16349038967221</v>
      </c>
      <c r="H586" s="118">
        <f t="shared" si="102"/>
        <v>23.50974717066208</v>
      </c>
      <c r="I586" s="118">
        <f t="shared" si="108"/>
        <v>10.29999999999998</v>
      </c>
      <c r="J586" s="54">
        <f t="shared" si="103"/>
        <v>93325.43007969952</v>
      </c>
      <c r="K586" s="54">
        <f t="shared" si="104"/>
        <v>10000000</v>
      </c>
      <c r="L586" s="49" t="e">
        <f t="shared" si="105"/>
        <v>#DIV/0!</v>
      </c>
      <c r="M586" s="57">
        <f t="shared" si="106"/>
        <v>68.02726266249637</v>
      </c>
      <c r="N586" s="41">
        <f t="shared" si="107"/>
        <v>5210.254635305818</v>
      </c>
      <c r="O586" s="41"/>
      <c r="P586" s="41"/>
      <c r="Q586" s="41"/>
      <c r="R586" s="57"/>
      <c r="S586" s="57"/>
      <c r="T586" s="41"/>
      <c r="U586" s="41"/>
    </row>
    <row r="587" spans="1:21" ht="12.75">
      <c r="A587" s="116">
        <f t="shared" si="96"/>
        <v>95499.25860214402</v>
      </c>
      <c r="B587" s="117">
        <f t="shared" si="81"/>
        <v>600039.538495535</v>
      </c>
      <c r="C587" s="49">
        <f t="shared" si="97"/>
        <v>-46.08820666220353</v>
      </c>
      <c r="D587" s="118">
        <f t="shared" si="98"/>
        <v>-116.27602027563115</v>
      </c>
      <c r="E587" s="49">
        <f t="shared" si="99"/>
        <v>25.558474024140843</v>
      </c>
      <c r="F587" s="49">
        <f t="shared" si="100"/>
        <v>139.313974740004</v>
      </c>
      <c r="G587" s="118">
        <f t="shared" si="101"/>
        <v>-20.52973263806269</v>
      </c>
      <c r="H587" s="118">
        <f t="shared" si="102"/>
        <v>23.037954464372845</v>
      </c>
      <c r="I587" s="118">
        <f t="shared" si="108"/>
        <v>10.19999999999998</v>
      </c>
      <c r="J587" s="54">
        <f t="shared" si="103"/>
        <v>95499.25860214402</v>
      </c>
      <c r="K587" s="54">
        <f t="shared" si="104"/>
        <v>10000000</v>
      </c>
      <c r="L587" s="49" t="e">
        <f t="shared" si="105"/>
        <v>#DIV/0!</v>
      </c>
      <c r="M587" s="57">
        <f t="shared" si="106"/>
        <v>68.30644300536537</v>
      </c>
      <c r="N587" s="41">
        <f t="shared" si="107"/>
        <v>5310.08535336009</v>
      </c>
      <c r="O587" s="41"/>
      <c r="P587" s="41"/>
      <c r="Q587" s="41"/>
      <c r="R587" s="57"/>
      <c r="S587" s="57"/>
      <c r="T587" s="41"/>
      <c r="U587" s="41"/>
    </row>
    <row r="588" spans="1:21" ht="12.75">
      <c r="A588" s="116">
        <f t="shared" si="96"/>
        <v>97723.72209558151</v>
      </c>
      <c r="B588" s="117">
        <f t="shared" si="81"/>
        <v>614016.2548338588</v>
      </c>
      <c r="C588" s="49">
        <f t="shared" si="97"/>
        <v>-46.32700725085744</v>
      </c>
      <c r="D588" s="118">
        <f t="shared" si="98"/>
        <v>-115.7569242027588</v>
      </c>
      <c r="E588" s="49">
        <f t="shared" si="99"/>
        <v>25.429756473876783</v>
      </c>
      <c r="F588" s="49">
        <f t="shared" si="100"/>
        <v>138.33012985652684</v>
      </c>
      <c r="G588" s="118">
        <f t="shared" si="101"/>
        <v>-20.89725077698066</v>
      </c>
      <c r="H588" s="118">
        <f t="shared" si="102"/>
        <v>22.573205653768042</v>
      </c>
      <c r="I588" s="118">
        <f t="shared" si="108"/>
        <v>10.09999999999998</v>
      </c>
      <c r="J588" s="54">
        <f t="shared" si="103"/>
        <v>97723.72209558151</v>
      </c>
      <c r="K588" s="54">
        <f t="shared" si="104"/>
        <v>10000000</v>
      </c>
      <c r="L588" s="49" t="e">
        <f t="shared" si="105"/>
        <v>#DIV/0!</v>
      </c>
      <c r="M588" s="57">
        <f t="shared" si="106"/>
        <v>68.57499251386366</v>
      </c>
      <c r="N588" s="41">
        <f t="shared" si="107"/>
        <v>5408.07269783108</v>
      </c>
      <c r="O588" s="41"/>
      <c r="P588" s="41"/>
      <c r="Q588" s="41"/>
      <c r="R588" s="57"/>
      <c r="S588" s="57"/>
      <c r="T588" s="41"/>
      <c r="U588" s="41"/>
    </row>
    <row r="589" spans="1:21" ht="12.75">
      <c r="A589" s="116">
        <f t="shared" si="96"/>
        <v>100000.00000000047</v>
      </c>
      <c r="B589" s="117">
        <f t="shared" si="81"/>
        <v>628318.5307179616</v>
      </c>
      <c r="C589" s="49">
        <f t="shared" si="97"/>
        <v>-46.56438735989872</v>
      </c>
      <c r="D589" s="118">
        <f t="shared" si="98"/>
        <v>-115.24515907013972</v>
      </c>
      <c r="E589" s="49">
        <f t="shared" si="99"/>
        <v>25.298381768764617</v>
      </c>
      <c r="F589" s="49">
        <f t="shared" si="100"/>
        <v>137.36069540476413</v>
      </c>
      <c r="G589" s="118">
        <f t="shared" si="101"/>
        <v>-21.2660055911341</v>
      </c>
      <c r="H589" s="118">
        <f t="shared" si="102"/>
        <v>22.11553633462441</v>
      </c>
      <c r="I589" s="118">
        <f t="shared" si="108"/>
        <v>9.99999999999998</v>
      </c>
      <c r="J589" s="54">
        <f t="shared" si="103"/>
        <v>100000.00000000047</v>
      </c>
      <c r="K589" s="54">
        <f t="shared" si="104"/>
        <v>10000000</v>
      </c>
      <c r="L589" s="49" t="e">
        <f t="shared" si="105"/>
        <v>#DIV/0!</v>
      </c>
      <c r="M589" s="57">
        <f t="shared" si="106"/>
        <v>68.8334709049531</v>
      </c>
      <c r="N589" s="41">
        <f t="shared" si="107"/>
        <v>5504.241996584266</v>
      </c>
      <c r="O589" s="41"/>
      <c r="P589" s="41"/>
      <c r="Q589" s="41"/>
      <c r="R589" s="57"/>
      <c r="S589" s="57"/>
      <c r="T589" s="41"/>
      <c r="U589" s="41"/>
    </row>
    <row r="590" spans="1:21" ht="12.75">
      <c r="A590" s="116">
        <f t="shared" si="96"/>
        <v>102329.29922807586</v>
      </c>
      <c r="B590" s="117">
        <f t="shared" si="81"/>
        <v>642953.9494038296</v>
      </c>
      <c r="C590" s="49">
        <f t="shared" si="97"/>
        <v>-46.80038740872795</v>
      </c>
      <c r="D590" s="118">
        <f t="shared" si="98"/>
        <v>-114.74078473142445</v>
      </c>
      <c r="E590" s="49">
        <f t="shared" si="99"/>
        <v>25.164429023823182</v>
      </c>
      <c r="F590" s="49">
        <f t="shared" si="100"/>
        <v>136.4057575084072</v>
      </c>
      <c r="G590" s="118">
        <f t="shared" si="101"/>
        <v>-21.635958384904768</v>
      </c>
      <c r="H590" s="118">
        <f t="shared" si="102"/>
        <v>21.664972776982736</v>
      </c>
      <c r="I590" s="118">
        <f t="shared" si="108"/>
        <v>9.89999999999998</v>
      </c>
      <c r="J590" s="54">
        <f t="shared" si="103"/>
        <v>102329.29922807586</v>
      </c>
      <c r="K590" s="54">
        <f t="shared" si="104"/>
        <v>10000000</v>
      </c>
      <c r="L590" s="49" t="e">
        <f t="shared" si="105"/>
        <v>#DIV/0!</v>
      </c>
      <c r="M590" s="57">
        <f t="shared" si="106"/>
        <v>69.08239727798912</v>
      </c>
      <c r="N590" s="41">
        <f t="shared" si="107"/>
        <v>5598.618592367411</v>
      </c>
      <c r="O590" s="41"/>
      <c r="P590" s="41"/>
      <c r="Q590" s="41"/>
      <c r="R590" s="57"/>
      <c r="S590" s="57"/>
      <c r="T590" s="41"/>
      <c r="U590" s="41"/>
    </row>
    <row r="591" spans="1:21" ht="12.75">
      <c r="A591" s="116">
        <f t="shared" si="96"/>
        <v>104712.8548050904</v>
      </c>
      <c r="B591" s="117">
        <f t="shared" si="81"/>
        <v>657930.2707841734</v>
      </c>
      <c r="C591" s="49">
        <f t="shared" si="97"/>
        <v>-47.03504751623552</v>
      </c>
      <c r="D591" s="118">
        <f t="shared" si="98"/>
        <v>-114.24385078287169</v>
      </c>
      <c r="E591" s="49">
        <f t="shared" si="99"/>
        <v>25.027976485287052</v>
      </c>
      <c r="F591" s="49">
        <f t="shared" si="100"/>
        <v>135.46538311294807</v>
      </c>
      <c r="G591" s="118">
        <f t="shared" si="101"/>
        <v>-22.00707103094847</v>
      </c>
      <c r="H591" s="118">
        <f t="shared" si="102"/>
        <v>21.221532330076386</v>
      </c>
      <c r="I591" s="118">
        <f t="shared" si="108"/>
        <v>9.799999999999981</v>
      </c>
      <c r="J591" s="54">
        <f t="shared" si="103"/>
        <v>104712.8548050904</v>
      </c>
      <c r="K591" s="54">
        <f t="shared" si="104"/>
        <v>10000000</v>
      </c>
      <c r="L591" s="49" t="e">
        <f t="shared" si="105"/>
        <v>#DIV/0!</v>
      </c>
      <c r="M591" s="57">
        <f t="shared" si="106"/>
        <v>69.32225393478078</v>
      </c>
      <c r="N591" s="41">
        <f t="shared" si="107"/>
        <v>5691.227824655777</v>
      </c>
      <c r="O591" s="41"/>
      <c r="P591" s="41"/>
      <c r="Q591" s="41"/>
      <c r="R591" s="57"/>
      <c r="S591" s="57"/>
      <c r="T591" s="41"/>
      <c r="U591" s="41"/>
    </row>
    <row r="592" spans="1:21" ht="12.75">
      <c r="A592" s="116">
        <f t="shared" si="96"/>
        <v>107151.9305237611</v>
      </c>
      <c r="B592" s="117">
        <f t="shared" si="81"/>
        <v>673255.4355028236</v>
      </c>
      <c r="C592" s="49">
        <f t="shared" si="97"/>
        <v>-47.26840743553854</v>
      </c>
      <c r="D592" s="118">
        <f t="shared" si="98"/>
        <v>-113.75439691175771</v>
      </c>
      <c r="E592" s="49">
        <f t="shared" si="99"/>
        <v>24.889101421615273</v>
      </c>
      <c r="F592" s="49">
        <f t="shared" si="100"/>
        <v>134.53962074336786</v>
      </c>
      <c r="G592" s="118">
        <f t="shared" si="101"/>
        <v>-22.37930601392327</v>
      </c>
      <c r="H592" s="118">
        <f t="shared" si="102"/>
        <v>20.785223831610153</v>
      </c>
      <c r="I592" s="118">
        <f t="shared" si="108"/>
        <v>9.699999999999982</v>
      </c>
      <c r="J592" s="54">
        <f t="shared" si="103"/>
        <v>107151.9305237611</v>
      </c>
      <c r="K592" s="54">
        <f t="shared" si="104"/>
        <v>10000000</v>
      </c>
      <c r="L592" s="49" t="e">
        <f t="shared" si="105"/>
        <v>#DIV/0!</v>
      </c>
      <c r="M592" s="57">
        <f t="shared" si="106"/>
        <v>69.55348976082836</v>
      </c>
      <c r="N592" s="41">
        <f t="shared" si="107"/>
        <v>5782.09501225296</v>
      </c>
      <c r="O592" s="41"/>
      <c r="P592" s="41"/>
      <c r="Q592" s="41"/>
      <c r="R592" s="57"/>
      <c r="S592" s="57"/>
      <c r="T592" s="41"/>
      <c r="U592" s="41"/>
    </row>
    <row r="593" spans="1:21" ht="12.75">
      <c r="A593" s="116">
        <f t="shared" si="96"/>
        <v>109647.81961431896</v>
      </c>
      <c r="B593" s="117">
        <f t="shared" si="81"/>
        <v>688937.5691649665</v>
      </c>
      <c r="C593" s="49">
        <f t="shared" si="97"/>
        <v>-47.500506493671956</v>
      </c>
      <c r="D593" s="118">
        <f t="shared" si="98"/>
        <v>-113.2724532588508</v>
      </c>
      <c r="E593" s="49">
        <f t="shared" si="99"/>
        <v>24.74788002418122</v>
      </c>
      <c r="F593" s="49">
        <f t="shared" si="100"/>
        <v>133.62850127796227</v>
      </c>
      <c r="G593" s="118">
        <f t="shared" si="101"/>
        <v>-22.752626469490735</v>
      </c>
      <c r="H593" s="118">
        <f t="shared" si="102"/>
        <v>20.35604801911147</v>
      </c>
      <c r="I593" s="118">
        <f t="shared" si="108"/>
        <v>9.599999999999982</v>
      </c>
      <c r="J593" s="54">
        <f t="shared" si="103"/>
        <v>109647.81961431896</v>
      </c>
      <c r="K593" s="54">
        <f t="shared" si="104"/>
        <v>10000000</v>
      </c>
      <c r="L593" s="49" t="e">
        <f t="shared" si="105"/>
        <v>#DIV/0!</v>
      </c>
      <c r="M593" s="57">
        <f t="shared" si="106"/>
        <v>69.77652322686303</v>
      </c>
      <c r="N593" s="41">
        <f t="shared" si="107"/>
        <v>5871.2454366361635</v>
      </c>
      <c r="O593" s="41"/>
      <c r="P593" s="41"/>
      <c r="Q593" s="41"/>
      <c r="R593" s="57"/>
      <c r="S593" s="57"/>
      <c r="T593" s="41"/>
      <c r="U593" s="41"/>
    </row>
    <row r="594" spans="1:21" ht="12.75">
      <c r="A594" s="116">
        <f t="shared" si="96"/>
        <v>112201.8454301968</v>
      </c>
      <c r="B594" s="117">
        <f t="shared" si="81"/>
        <v>704984.9866454476</v>
      </c>
      <c r="C594" s="49">
        <f t="shared" si="97"/>
        <v>-47.731383536196404</v>
      </c>
      <c r="D594" s="118">
        <f t="shared" si="98"/>
        <v>-112.79804079220068</v>
      </c>
      <c r="E594" s="49">
        <f t="shared" si="99"/>
        <v>24.604387317439908</v>
      </c>
      <c r="F594" s="49">
        <f t="shared" si="100"/>
        <v>132.73203873345622</v>
      </c>
      <c r="G594" s="118">
        <f t="shared" si="101"/>
        <v>-23.126996218756496</v>
      </c>
      <c r="H594" s="118">
        <f t="shared" si="102"/>
        <v>19.93399794125554</v>
      </c>
      <c r="I594" s="118">
        <f t="shared" si="108"/>
        <v>9.499999999999982</v>
      </c>
      <c r="J594" s="54">
        <f t="shared" si="103"/>
        <v>112201.8454301968</v>
      </c>
      <c r="K594" s="54">
        <f t="shared" si="104"/>
        <v>10000000</v>
      </c>
      <c r="L594" s="49" t="e">
        <f t="shared" si="105"/>
        <v>#DIV/0!</v>
      </c>
      <c r="M594" s="57">
        <f t="shared" si="106"/>
        <v>69.99174506072396</v>
      </c>
      <c r="N594" s="41">
        <f t="shared" si="107"/>
        <v>5958.7043260338205</v>
      </c>
      <c r="O594" s="41"/>
      <c r="P594" s="41"/>
      <c r="Q594" s="41"/>
      <c r="R594" s="57"/>
      <c r="S594" s="57"/>
      <c r="T594" s="41"/>
      <c r="U594" s="41"/>
    </row>
    <row r="595" spans="1:21" ht="12.75">
      <c r="A595" s="116">
        <f t="shared" si="96"/>
        <v>114815.36214968874</v>
      </c>
      <c r="B595" s="117">
        <f t="shared" si="81"/>
        <v>721406.1964974274</v>
      </c>
      <c r="C595" s="49">
        <f t="shared" si="97"/>
        <v>-47.961076876657074</v>
      </c>
      <c r="D595" s="118">
        <f t="shared" si="98"/>
        <v>-112.33117168963439</v>
      </c>
      <c r="E595" s="49">
        <f t="shared" si="99"/>
        <v>24.45869707832339</v>
      </c>
      <c r="F595" s="49">
        <f t="shared" si="100"/>
        <v>131.8502310568802</v>
      </c>
      <c r="G595" s="118">
        <f t="shared" si="101"/>
        <v>-23.502379798333685</v>
      </c>
      <c r="H595" s="118">
        <f t="shared" si="102"/>
        <v>19.519059367245816</v>
      </c>
      <c r="I595" s="118">
        <f t="shared" si="108"/>
        <v>9.399999999999983</v>
      </c>
      <c r="J595" s="54">
        <f t="shared" si="103"/>
        <v>114815.36214968874</v>
      </c>
      <c r="K595" s="54">
        <f t="shared" si="104"/>
        <v>10000000</v>
      </c>
      <c r="L595" s="49" t="e">
        <f t="shared" si="105"/>
        <v>#DIV/0!</v>
      </c>
      <c r="M595" s="57">
        <f t="shared" si="106"/>
        <v>70.19952063208203</v>
      </c>
      <c r="N595" s="41">
        <f t="shared" si="107"/>
        <v>6044.496840222704</v>
      </c>
      <c r="O595" s="41"/>
      <c r="P595" s="41"/>
      <c r="Q595" s="41"/>
      <c r="R595" s="57"/>
      <c r="S595" s="57"/>
      <c r="T595" s="41"/>
      <c r="U595" s="41"/>
    </row>
    <row r="596" spans="1:21" ht="12.75">
      <c r="A596" s="116">
        <f t="shared" si="96"/>
        <v>117489.75549395342</v>
      </c>
      <c r="B596" s="117">
        <f t="shared" si="81"/>
        <v>738209.9054637302</v>
      </c>
      <c r="C596" s="49">
        <f t="shared" si="97"/>
        <v>-48.18962425079667</v>
      </c>
      <c r="D596" s="118">
        <f t="shared" si="98"/>
        <v>-111.8718497274934</v>
      </c>
      <c r="E596" s="49">
        <f t="shared" si="99"/>
        <v>24.31088176457432</v>
      </c>
      <c r="F596" s="49">
        <f t="shared" si="100"/>
        <v>130.98306092000792</v>
      </c>
      <c r="G596" s="118">
        <f t="shared" si="101"/>
        <v>-23.87874248622235</v>
      </c>
      <c r="H596" s="118">
        <f t="shared" si="102"/>
        <v>19.111211192514517</v>
      </c>
      <c r="I596" s="118">
        <f t="shared" si="108"/>
        <v>9.299999999999983</v>
      </c>
      <c r="J596" s="54">
        <f t="shared" si="103"/>
        <v>117489.75549395342</v>
      </c>
      <c r="K596" s="54">
        <f t="shared" si="104"/>
        <v>10000000</v>
      </c>
      <c r="L596" s="49" t="e">
        <f t="shared" si="105"/>
        <v>#DIV/0!</v>
      </c>
      <c r="M596" s="57">
        <f t="shared" si="106"/>
        <v>70.40019208625858</v>
      </c>
      <c r="N596" s="41">
        <f t="shared" si="107"/>
        <v>6128.648056031283</v>
      </c>
      <c r="O596" s="41"/>
      <c r="P596" s="41"/>
      <c r="Q596" s="41"/>
      <c r="R596" s="57"/>
      <c r="S596" s="57"/>
      <c r="T596" s="41"/>
      <c r="U596" s="41"/>
    </row>
    <row r="597" spans="1:21" ht="12.75">
      <c r="A597" s="116">
        <f t="shared" si="96"/>
        <v>120226.44346174174</v>
      </c>
      <c r="B597" s="117">
        <f t="shared" si="81"/>
        <v>755405.0230932729</v>
      </c>
      <c r="C597" s="49">
        <f t="shared" si="97"/>
        <v>-48.417062775403885</v>
      </c>
      <c r="D597" s="118">
        <f t="shared" si="98"/>
        <v>-111.42007067331211</v>
      </c>
      <c r="E597" s="49">
        <f t="shared" si="99"/>
        <v>24.161012451693843</v>
      </c>
      <c r="F597" s="49">
        <f t="shared" si="100"/>
        <v>130.13049651248986</v>
      </c>
      <c r="G597" s="118">
        <f t="shared" si="101"/>
        <v>-24.256050323710042</v>
      </c>
      <c r="H597" s="118">
        <f t="shared" si="102"/>
        <v>18.710425839177745</v>
      </c>
      <c r="I597" s="118">
        <f t="shared" si="108"/>
        <v>9.199999999999983</v>
      </c>
      <c r="J597" s="54">
        <f t="shared" si="103"/>
        <v>120226.44346174174</v>
      </c>
      <c r="K597" s="54">
        <f t="shared" si="104"/>
        <v>10000000</v>
      </c>
      <c r="L597" s="49" t="e">
        <f t="shared" si="105"/>
        <v>#DIV/0!</v>
      </c>
      <c r="M597" s="57">
        <f t="shared" si="106"/>
        <v>70.59408025815922</v>
      </c>
      <c r="N597" s="41">
        <f t="shared" si="107"/>
        <v>6211.182953535231</v>
      </c>
      <c r="O597" s="41"/>
      <c r="P597" s="41"/>
      <c r="Q597" s="41"/>
      <c r="R597" s="57"/>
      <c r="S597" s="57"/>
      <c r="T597" s="41"/>
      <c r="U597" s="41"/>
    </row>
    <row r="598" spans="1:21" ht="12.75">
      <c r="A598" s="116">
        <f t="shared" si="96"/>
        <v>123026.87708123862</v>
      </c>
      <c r="B598" s="117">
        <f t="shared" si="81"/>
        <v>773000.6664650275</v>
      </c>
      <c r="C598" s="49">
        <f t="shared" si="97"/>
        <v>-48.64342891165763</v>
      </c>
      <c r="D598" s="118">
        <f t="shared" si="98"/>
        <v>-110.97582268029873</v>
      </c>
      <c r="E598" s="49">
        <f t="shared" si="99"/>
        <v>24.0091587781526</v>
      </c>
      <c r="F598" s="49">
        <f t="shared" si="100"/>
        <v>129.29249233015565</v>
      </c>
      <c r="G598" s="118">
        <f t="shared" si="101"/>
        <v>-24.63427013350503</v>
      </c>
      <c r="H598" s="118">
        <f t="shared" si="102"/>
        <v>18.31666964985692</v>
      </c>
      <c r="I598" s="118">
        <f t="shared" si="108"/>
        <v>9.099999999999984</v>
      </c>
      <c r="J598" s="54">
        <f t="shared" si="103"/>
        <v>123026.87708123862</v>
      </c>
      <c r="K598" s="54">
        <f t="shared" si="104"/>
        <v>10000000</v>
      </c>
      <c r="L598" s="49" t="e">
        <f t="shared" si="105"/>
        <v>#DIV/0!</v>
      </c>
      <c r="M598" s="57">
        <f t="shared" si="106"/>
        <v>70.78148639296083</v>
      </c>
      <c r="N598" s="41">
        <f t="shared" si="107"/>
        <v>6292.126402930436</v>
      </c>
      <c r="O598" s="41"/>
      <c r="P598" s="41"/>
      <c r="Q598" s="41"/>
      <c r="R598" s="57"/>
      <c r="S598" s="57"/>
      <c r="T598" s="41"/>
      <c r="U598" s="41"/>
    </row>
    <row r="599" spans="1:21" ht="12.75">
      <c r="A599" s="116">
        <f t="shared" si="96"/>
        <v>125892.5411794172</v>
      </c>
      <c r="B599" s="117">
        <f t="shared" si="81"/>
        <v>791006.1650220151</v>
      </c>
      <c r="C599" s="49">
        <f t="shared" si="97"/>
        <v>-48.868758432807866</v>
      </c>
      <c r="D599" s="118">
        <f t="shared" si="98"/>
        <v>-110.53908668164615</v>
      </c>
      <c r="E599" s="49">
        <f t="shared" si="99"/>
        <v>23.855388898489508</v>
      </c>
      <c r="F599" s="49">
        <f t="shared" si="100"/>
        <v>128.468989955291</v>
      </c>
      <c r="G599" s="118">
        <f t="shared" si="101"/>
        <v>-25.013369534318358</v>
      </c>
      <c r="H599" s="118">
        <f t="shared" si="102"/>
        <v>17.92990327364484</v>
      </c>
      <c r="I599" s="118">
        <f t="shared" si="108"/>
        <v>8.999999999999984</v>
      </c>
      <c r="J599" s="54">
        <f t="shared" si="103"/>
        <v>125892.5411794172</v>
      </c>
      <c r="K599" s="54">
        <f t="shared" si="104"/>
        <v>10000000</v>
      </c>
      <c r="L599" s="49" t="e">
        <f t="shared" si="105"/>
        <v>#DIV/0!</v>
      </c>
      <c r="M599" s="57">
        <f t="shared" si="106"/>
        <v>70.96269369649873</v>
      </c>
      <c r="N599" s="41">
        <f t="shared" si="107"/>
        <v>6371.503152068862</v>
      </c>
      <c r="O599" s="41"/>
      <c r="P599" s="41"/>
      <c r="Q599" s="41"/>
      <c r="R599" s="57"/>
      <c r="S599" s="57"/>
      <c r="T599" s="41"/>
      <c r="U599" s="41"/>
    </row>
    <row r="600" spans="1:21" ht="12.75">
      <c r="A600" s="116">
        <f t="shared" si="96"/>
        <v>128824.95516931385</v>
      </c>
      <c r="B600" s="117">
        <f t="shared" si="81"/>
        <v>809431.0655179017</v>
      </c>
      <c r="C600" s="49">
        <f t="shared" si="97"/>
        <v>-49.09308639602189</v>
      </c>
      <c r="D600" s="118">
        <f t="shared" si="98"/>
        <v>-110.10983678287032</v>
      </c>
      <c r="E600" s="49">
        <f t="shared" si="99"/>
        <v>23.699769443909325</v>
      </c>
      <c r="F600" s="49">
        <f t="shared" si="100"/>
        <v>127.65991882602208</v>
      </c>
      <c r="G600" s="118">
        <f t="shared" si="101"/>
        <v>-25.393316952112563</v>
      </c>
      <c r="H600" s="118">
        <f t="shared" si="102"/>
        <v>17.55008204315176</v>
      </c>
      <c r="I600" s="118">
        <f t="shared" si="108"/>
        <v>8.899999999999984</v>
      </c>
      <c r="J600" s="54">
        <f t="shared" si="103"/>
        <v>128824.95516931385</v>
      </c>
      <c r="K600" s="54">
        <f t="shared" si="104"/>
        <v>10000000</v>
      </c>
      <c r="L600" s="49" t="e">
        <f t="shared" si="105"/>
        <v>#DIV/0!</v>
      </c>
      <c r="M600" s="57">
        <f t="shared" si="106"/>
        <v>71.13796873518329</v>
      </c>
      <c r="N600" s="41">
        <f t="shared" si="107"/>
        <v>6449.337814641857</v>
      </c>
      <c r="O600" s="41"/>
      <c r="P600" s="41"/>
      <c r="Q600" s="41"/>
      <c r="R600" s="57"/>
      <c r="S600" s="57"/>
      <c r="T600" s="41"/>
      <c r="U600" s="41"/>
    </row>
    <row r="601" spans="1:21" ht="12.75">
      <c r="A601" s="116">
        <f aca="true" t="shared" si="109" ref="A601:A664">Fsw*10/10^(finc/10)</f>
        <v>131825.6738556412</v>
      </c>
      <c r="B601" s="117">
        <f t="shared" si="81"/>
        <v>828285.1370788128</v>
      </c>
      <c r="C601" s="49">
        <f aca="true" t="shared" si="110" ref="C601:C664">20*LOG(Vin/Vref*IMABS(IMDIV(COMPLEX(1,w/wz),COMPLEX(1-(w^2)*L*Cout,w*(L/Rout+ESR*Cout)))))</f>
        <v>-49.31644711820997</v>
      </c>
      <c r="D601" s="118">
        <f aca="true" t="shared" si="111" ref="D601:D664">(IMARGUMENT(IMDIV(COMPLEX(1,w/wz),COMPLEX(1-(w^2)*L*Cout,w*(L/Rout+ESR*Cout))))*180/PI()+0)</f>
        <v>-109.68804065053877</v>
      </c>
      <c r="E601" s="49">
        <f aca="true" t="shared" si="112" ref="E601:E664">20*LOG(_fp0*IMABS(IMDIV(COMPLEX(1-f*f/(_fz1*_fz2),f/_fz1+f/_fz2),COMPLEX(-f*f/_fp1-f*f/_fp2,f-f*f*f/(_fp1*_fp2)))))</f>
        <v>23.542365489975197</v>
      </c>
      <c r="F601" s="49">
        <f aca="true" t="shared" si="113" ref="F601:F664">(IMARGUMENT(IMDIV(COMPLEX(1-f*f/(_fz1*_fz2),f/_fz1+f/_fz2),COMPLEX(-f*f/_fp1-f*f/_fp2,f-f*f*f/(_fp1*_fp2)))))*180/PI()+180</f>
        <v>126.86519699225262</v>
      </c>
      <c r="G601" s="118">
        <f aca="true" t="shared" si="114" ref="G601:G664">Gmod+Gea</f>
        <v>-25.774081628234775</v>
      </c>
      <c r="H601" s="118">
        <f aca="true" t="shared" si="115" ref="H601:H664">Pmod+Pea</f>
        <v>17.177156341713854</v>
      </c>
      <c r="I601" s="118">
        <f t="shared" si="108"/>
        <v>8.799999999999985</v>
      </c>
      <c r="J601" s="54">
        <f aca="true" t="shared" si="116" ref="J601:J664">IF(Gloop&lt;=0,f,10000000)</f>
        <v>131825.6738556412</v>
      </c>
      <c r="K601" s="54">
        <f aca="true" t="shared" si="117" ref="K601:K664">IF(Ploop&lt;0,f,10000000)</f>
        <v>10000000</v>
      </c>
      <c r="L601" s="49" t="e">
        <f aca="true" t="shared" si="118" ref="L601:L664">(IMARGUMENT(IMDIV(COMPLEX(1,w/wz),COMPLEX(1-(w^2)/wlc,w/wd-(w^3)/ws))))*180/PI()</f>
        <v>#DIV/0!</v>
      </c>
      <c r="M601" s="57">
        <f aca="true" t="shared" si="119" ref="M601:M664">20*LOG10(POWER(10,-GdB/20)*Fc*0.1*IMABS(IMDIV(COMPLEX(1,Fc/f),COMPLEX(1,Fc/N602)))^kk23)</f>
        <v>71.30756270263576</v>
      </c>
      <c r="N601" s="41">
        <f aca="true" t="shared" si="120" ref="N601:N664">Fc/TAN((-Gp-90+PM)*PI()/180/kk23+IMARGUMENT((COMPLEX(1,Fc/f))))</f>
        <v>6525.65485899505</v>
      </c>
      <c r="O601" s="41"/>
      <c r="P601" s="41"/>
      <c r="Q601" s="41"/>
      <c r="R601" s="57"/>
      <c r="S601" s="57"/>
      <c r="T601" s="41"/>
      <c r="U601" s="41"/>
    </row>
    <row r="602" spans="1:21" ht="12.75">
      <c r="A602" s="116">
        <f t="shared" si="109"/>
        <v>134896.2882591658</v>
      </c>
      <c r="B602" s="117">
        <f t="shared" si="81"/>
        <v>847578.3763830527</v>
      </c>
      <c r="C602" s="49">
        <f t="shared" si="110"/>
        <v>-49.53887415563876</v>
      </c>
      <c r="D602" s="118">
        <f t="shared" si="111"/>
        <v>-109.27365989591858</v>
      </c>
      <c r="E602" s="49">
        <f t="shared" si="112"/>
        <v>23.383240530985603</v>
      </c>
      <c r="F602" s="49">
        <f t="shared" si="113"/>
        <v>126.08473185592132</v>
      </c>
      <c r="G602" s="118">
        <f t="shared" si="114"/>
        <v>-26.155633624653156</v>
      </c>
      <c r="H602" s="118">
        <f t="shared" si="115"/>
        <v>16.811071960002735</v>
      </c>
      <c r="I602" s="118">
        <f aca="true" t="shared" si="121" ref="I602:I665">I603+0.1</f>
        <v>8.699999999999985</v>
      </c>
      <c r="J602" s="54">
        <f t="shared" si="116"/>
        <v>134896.2882591658</v>
      </c>
      <c r="K602" s="54">
        <f t="shared" si="117"/>
        <v>10000000</v>
      </c>
      <c r="L602" s="49" t="e">
        <f t="shared" si="118"/>
        <v>#DIV/0!</v>
      </c>
      <c r="M602" s="57">
        <f t="shared" si="119"/>
        <v>71.47171256798342</v>
      </c>
      <c r="N602" s="41">
        <f t="shared" si="120"/>
        <v>6600.478597559226</v>
      </c>
      <c r="O602" s="41"/>
      <c r="P602" s="41"/>
      <c r="Q602" s="41"/>
      <c r="R602" s="57"/>
      <c r="S602" s="57"/>
      <c r="T602" s="41"/>
      <c r="U602" s="41"/>
    </row>
    <row r="603" spans="1:21" ht="12.75">
      <c r="A603" s="116">
        <f t="shared" si="109"/>
        <v>138038.42646028893</v>
      </c>
      <c r="B603" s="117">
        <f t="shared" si="81"/>
        <v>867321.0129614773</v>
      </c>
      <c r="C603" s="49">
        <f t="shared" si="110"/>
        <v>-49.7604002871314</v>
      </c>
      <c r="D603" s="118">
        <f t="shared" si="111"/>
        <v>-108.8666504522325</v>
      </c>
      <c r="E603" s="49">
        <f t="shared" si="112"/>
        <v>23.222456460623185</v>
      </c>
      <c r="F603" s="49">
        <f t="shared" si="113"/>
        <v>125.3184208936226</v>
      </c>
      <c r="G603" s="118">
        <f t="shared" si="114"/>
        <v>-26.53794382650821</v>
      </c>
      <c r="H603" s="118">
        <f t="shared" si="115"/>
        <v>16.451770441390096</v>
      </c>
      <c r="I603" s="118">
        <f t="shared" si="121"/>
        <v>8.599999999999985</v>
      </c>
      <c r="J603" s="54">
        <f t="shared" si="116"/>
        <v>138038.42646028893</v>
      </c>
      <c r="K603" s="54">
        <f t="shared" si="117"/>
        <v>10000000</v>
      </c>
      <c r="L603" s="49" t="e">
        <f t="shared" si="118"/>
        <v>#DIV/0!</v>
      </c>
      <c r="M603" s="57">
        <f t="shared" si="119"/>
        <v>71.63064211883656</v>
      </c>
      <c r="N603" s="41">
        <f t="shared" si="120"/>
        <v>6673.83317688099</v>
      </c>
      <c r="O603" s="41"/>
      <c r="P603" s="41"/>
      <c r="Q603" s="41"/>
      <c r="R603" s="57"/>
      <c r="S603" s="57"/>
      <c r="T603" s="41"/>
      <c r="U603" s="41"/>
    </row>
    <row r="604" spans="1:21" ht="12.75">
      <c r="A604" s="116">
        <f t="shared" si="109"/>
        <v>141253.7544622759</v>
      </c>
      <c r="B604" s="117">
        <f t="shared" si="81"/>
        <v>887523.5146213247</v>
      </c>
      <c r="C604" s="49">
        <f t="shared" si="110"/>
        <v>-49.98105750065047</v>
      </c>
      <c r="D604" s="118">
        <f t="shared" si="111"/>
        <v>-108.46696294436481</v>
      </c>
      <c r="E604" s="49">
        <f t="shared" si="112"/>
        <v>23.060073558460587</v>
      </c>
      <c r="F604" s="49">
        <f t="shared" si="113"/>
        <v>124.56615235992754</v>
      </c>
      <c r="G604" s="118">
        <f t="shared" si="114"/>
        <v>-26.920983942189885</v>
      </c>
      <c r="H604" s="118">
        <f t="shared" si="115"/>
        <v>16.099189415562734</v>
      </c>
      <c r="I604" s="118">
        <f t="shared" si="121"/>
        <v>8.499999999999986</v>
      </c>
      <c r="J604" s="54">
        <f t="shared" si="116"/>
        <v>141253.7544622759</v>
      </c>
      <c r="K604" s="54">
        <f t="shared" si="117"/>
        <v>10000000</v>
      </c>
      <c r="L604" s="49" t="e">
        <f t="shared" si="118"/>
        <v>#DIV/0!</v>
      </c>
      <c r="M604" s="57">
        <f t="shared" si="119"/>
        <v>71.7845629103297</v>
      </c>
      <c r="N604" s="41">
        <f t="shared" si="120"/>
        <v>6745.742568236907</v>
      </c>
      <c r="O604" s="41"/>
      <c r="P604" s="41"/>
      <c r="Q604" s="41"/>
      <c r="R604" s="57"/>
      <c r="S604" s="57"/>
      <c r="T604" s="41"/>
      <c r="U604" s="41"/>
    </row>
    <row r="605" spans="1:21" ht="12.75">
      <c r="A605" s="116">
        <f t="shared" si="109"/>
        <v>144543.9770745932</v>
      </c>
      <c r="B605" s="117">
        <f t="shared" si="81"/>
        <v>908196.5929963869</v>
      </c>
      <c r="C605" s="49">
        <f t="shared" si="110"/>
        <v>-50.20087698305747</v>
      </c>
      <c r="D605" s="118">
        <f t="shared" si="111"/>
        <v>-108.07454305001157</v>
      </c>
      <c r="E605" s="49">
        <f t="shared" si="112"/>
        <v>22.896150481914653</v>
      </c>
      <c r="F605" s="49">
        <f t="shared" si="113"/>
        <v>123.82780596999777</v>
      </c>
      <c r="G605" s="118">
        <f t="shared" si="114"/>
        <v>-27.304726501142817</v>
      </c>
      <c r="H605" s="118">
        <f t="shared" si="115"/>
        <v>15.753262919986199</v>
      </c>
      <c r="I605" s="118">
        <f t="shared" si="121"/>
        <v>8.399999999999986</v>
      </c>
      <c r="J605" s="54">
        <f t="shared" si="116"/>
        <v>144543.9770745932</v>
      </c>
      <c r="K605" s="54">
        <f t="shared" si="117"/>
        <v>10000000</v>
      </c>
      <c r="L605" s="49" t="e">
        <f t="shared" si="118"/>
        <v>#DIV/0!</v>
      </c>
      <c r="M605" s="57">
        <f t="shared" si="119"/>
        <v>71.93367513019871</v>
      </c>
      <c r="N605" s="41">
        <f t="shared" si="120"/>
        <v>6816.230558814627</v>
      </c>
      <c r="O605" s="41"/>
      <c r="P605" s="41"/>
      <c r="Q605" s="41"/>
      <c r="R605" s="57"/>
      <c r="S605" s="57"/>
      <c r="T605" s="41"/>
      <c r="U605" s="41"/>
    </row>
    <row r="606" spans="1:21" ht="12.75">
      <c r="A606" s="116">
        <f t="shared" si="109"/>
        <v>147910.83881682123</v>
      </c>
      <c r="B606" s="117">
        <f t="shared" si="81"/>
        <v>929351.2092264591</v>
      </c>
      <c r="C606" s="49">
        <f t="shared" si="110"/>
        <v>-50.41988911284224</v>
      </c>
      <c r="D606" s="118">
        <f t="shared" si="111"/>
        <v>-107.68933185140708</v>
      </c>
      <c r="E606" s="49">
        <f t="shared" si="112"/>
        <v>22.730744263243906</v>
      </c>
      <c r="F606" s="49">
        <f t="shared" si="113"/>
        <v>123.1032535603382</v>
      </c>
      <c r="G606" s="118">
        <f t="shared" si="114"/>
        <v>-27.689144849598335</v>
      </c>
      <c r="H606" s="118">
        <f t="shared" si="115"/>
        <v>15.413921708931127</v>
      </c>
      <c r="I606" s="118">
        <f t="shared" si="121"/>
        <v>8.299999999999986</v>
      </c>
      <c r="J606" s="54">
        <f t="shared" si="116"/>
        <v>147910.83881682123</v>
      </c>
      <c r="K606" s="54">
        <f t="shared" si="117"/>
        <v>10000000</v>
      </c>
      <c r="L606" s="49" t="e">
        <f t="shared" si="118"/>
        <v>#DIV/0!</v>
      </c>
      <c r="M606" s="57">
        <f t="shared" si="119"/>
        <v>72.07816838865311</v>
      </c>
      <c r="N606" s="41">
        <f t="shared" si="120"/>
        <v>6885.320743444948</v>
      </c>
      <c r="O606" s="41"/>
      <c r="P606" s="41"/>
      <c r="Q606" s="41"/>
      <c r="R606" s="57"/>
      <c r="S606" s="57"/>
      <c r="T606" s="41"/>
      <c r="U606" s="41"/>
    </row>
    <row r="607" spans="1:21" ht="12.75">
      <c r="A607" s="116">
        <f t="shared" si="109"/>
        <v>151356.12484362125</v>
      </c>
      <c r="B607" s="117">
        <f t="shared" si="81"/>
        <v>950998.5797690802</v>
      </c>
      <c r="C607" s="49">
        <f t="shared" si="110"/>
        <v>-50.63812345561706</v>
      </c>
      <c r="D607" s="118">
        <f t="shared" si="111"/>
        <v>-107.31126617689549</v>
      </c>
      <c r="E607" s="49">
        <f t="shared" si="112"/>
        <v>22.563910311194224</v>
      </c>
      <c r="F607" s="49">
        <f t="shared" si="113"/>
        <v>122.39235972675591</v>
      </c>
      <c r="G607" s="118">
        <f t="shared" si="114"/>
        <v>-28.07421314442284</v>
      </c>
      <c r="H607" s="118">
        <f t="shared" si="115"/>
        <v>15.081093549860427</v>
      </c>
      <c r="I607" s="118">
        <f t="shared" si="121"/>
        <v>8.199999999999987</v>
      </c>
      <c r="J607" s="54">
        <f t="shared" si="116"/>
        <v>151356.12484362125</v>
      </c>
      <c r="K607" s="54">
        <f t="shared" si="117"/>
        <v>10000000</v>
      </c>
      <c r="L607" s="49" t="e">
        <f t="shared" si="118"/>
        <v>#DIV/0!</v>
      </c>
      <c r="M607" s="57">
        <f t="shared" si="119"/>
        <v>72.21822244075499</v>
      </c>
      <c r="N607" s="41">
        <f t="shared" si="120"/>
        <v>6953.036516867822</v>
      </c>
      <c r="O607" s="41"/>
      <c r="P607" s="41"/>
      <c r="Q607" s="41"/>
      <c r="R607" s="57"/>
      <c r="S607" s="57"/>
      <c r="T607" s="41"/>
      <c r="U607" s="41"/>
    </row>
    <row r="608" spans="1:21" ht="12.75">
      <c r="A608" s="116">
        <f t="shared" si="109"/>
        <v>154881.6618912486</v>
      </c>
      <c r="B608" s="117">
        <f t="shared" si="81"/>
        <v>973150.1823466497</v>
      </c>
      <c r="C608" s="49">
        <f t="shared" si="110"/>
        <v>-50.85560876217248</v>
      </c>
      <c r="D608" s="118">
        <f t="shared" si="111"/>
        <v>-106.94027893173842</v>
      </c>
      <c r="E608" s="49">
        <f t="shared" si="112"/>
        <v>22.395702416909504</v>
      </c>
      <c r="F608" s="49">
        <f t="shared" si="113"/>
        <v>121.69498243881782</v>
      </c>
      <c r="G608" s="118">
        <f t="shared" si="114"/>
        <v>-28.459906345262976</v>
      </c>
      <c r="H608" s="118">
        <f t="shared" si="115"/>
        <v>14.754703507079398</v>
      </c>
      <c r="I608" s="118">
        <f t="shared" si="121"/>
        <v>8.099999999999987</v>
      </c>
      <c r="J608" s="54">
        <f t="shared" si="116"/>
        <v>154881.6618912486</v>
      </c>
      <c r="K608" s="54">
        <f t="shared" si="117"/>
        <v>10000000</v>
      </c>
      <c r="L608" s="49" t="e">
        <f t="shared" si="118"/>
        <v>#DIV/0!</v>
      </c>
      <c r="M608" s="57">
        <f t="shared" si="119"/>
        <v>72.35400784810948</v>
      </c>
      <c r="N608" s="41">
        <f t="shared" si="120"/>
        <v>7019.401066516231</v>
      </c>
      <c r="O608" s="41"/>
      <c r="P608" s="41"/>
      <c r="Q608" s="41"/>
      <c r="R608" s="57"/>
      <c r="S608" s="57"/>
      <c r="T608" s="41"/>
      <c r="U608" s="41"/>
    </row>
    <row r="609" spans="1:21" ht="12.75">
      <c r="A609" s="116">
        <f t="shared" si="109"/>
        <v>158489.31924611182</v>
      </c>
      <c r="B609" s="117">
        <f t="shared" si="81"/>
        <v>995817.7620320646</v>
      </c>
      <c r="C609" s="49">
        <f t="shared" si="110"/>
        <v>-51.072372968896865</v>
      </c>
      <c r="D609" s="118">
        <f t="shared" si="111"/>
        <v>-106.57629941767058</v>
      </c>
      <c r="E609" s="49">
        <f t="shared" si="112"/>
        <v>22.226172763732848</v>
      </c>
      <c r="F609" s="49">
        <f t="shared" si="113"/>
        <v>121.0109736302828</v>
      </c>
      <c r="G609" s="118">
        <f t="shared" si="114"/>
        <v>-28.846200205164017</v>
      </c>
      <c r="H609" s="118">
        <f t="shared" si="115"/>
        <v>14.434674212612222</v>
      </c>
      <c r="I609" s="118">
        <f t="shared" si="121"/>
        <v>7.999999999999988</v>
      </c>
      <c r="J609" s="54">
        <f t="shared" si="116"/>
        <v>158489.31924611182</v>
      </c>
      <c r="K609" s="54">
        <f t="shared" si="117"/>
        <v>10000000</v>
      </c>
      <c r="L609" s="49" t="e">
        <f t="shared" si="118"/>
        <v>#DIV/0!</v>
      </c>
      <c r="M609" s="57">
        <f t="shared" si="119"/>
        <v>72.48568658588418</v>
      </c>
      <c r="N609" s="41">
        <f t="shared" si="120"/>
        <v>7084.437365801299</v>
      </c>
      <c r="O609" s="41"/>
      <c r="P609" s="41"/>
      <c r="Q609" s="41"/>
      <c r="R609" s="57"/>
      <c r="S609" s="57"/>
      <c r="T609" s="41"/>
      <c r="U609" s="41"/>
    </row>
    <row r="610" spans="1:21" ht="12.75">
      <c r="A610" s="116">
        <f t="shared" si="109"/>
        <v>162181.00973589346</v>
      </c>
      <c r="B610" s="117">
        <f t="shared" si="81"/>
        <v>1019013.3374761152</v>
      </c>
      <c r="C610" s="49">
        <f t="shared" si="110"/>
        <v>-51.28844320036684</v>
      </c>
      <c r="D610" s="118">
        <f t="shared" si="111"/>
        <v>-106.21925364082163</v>
      </c>
      <c r="E610" s="49">
        <f t="shared" si="112"/>
        <v>22.05537194054247</v>
      </c>
      <c r="F610" s="49">
        <f t="shared" si="113"/>
        <v>120.34017976517171</v>
      </c>
      <c r="G610" s="118">
        <f t="shared" si="114"/>
        <v>-29.23307125982437</v>
      </c>
      <c r="H610" s="118">
        <f t="shared" si="115"/>
        <v>14.120926124350078</v>
      </c>
      <c r="I610" s="118">
        <f t="shared" si="121"/>
        <v>7.899999999999988</v>
      </c>
      <c r="J610" s="54">
        <f t="shared" si="116"/>
        <v>162181.00973589346</v>
      </c>
      <c r="K610" s="54">
        <f t="shared" si="117"/>
        <v>10000000</v>
      </c>
      <c r="L610" s="49" t="e">
        <f t="shared" si="118"/>
        <v>#DIV/0!</v>
      </c>
      <c r="M610" s="57">
        <f t="shared" si="119"/>
        <v>72.61341260049223</v>
      </c>
      <c r="N610" s="41">
        <f t="shared" si="120"/>
        <v>7148.168167882345</v>
      </c>
      <c r="O610" s="41"/>
      <c r="P610" s="41"/>
      <c r="Q610" s="41"/>
      <c r="R610" s="57"/>
      <c r="S610" s="57"/>
      <c r="T610" s="41"/>
      <c r="U610" s="41"/>
    </row>
    <row r="611" spans="1:21" ht="12.75">
      <c r="A611" s="116">
        <f t="shared" si="109"/>
        <v>165958.6907437565</v>
      </c>
      <c r="B611" s="117">
        <f t="shared" si="81"/>
        <v>1042749.2072799318</v>
      </c>
      <c r="C611" s="49">
        <f t="shared" si="110"/>
        <v>-51.50384577391969</v>
      </c>
      <c r="D611" s="118">
        <f t="shared" si="111"/>
        <v>-105.86906460772106</v>
      </c>
      <c r="E611" s="49">
        <f t="shared" si="112"/>
        <v>21.883348958276237</v>
      </c>
      <c r="F611" s="49">
        <f t="shared" si="113"/>
        <v>119.68244237929886</v>
      </c>
      <c r="G611" s="118">
        <f t="shared" si="114"/>
        <v>-29.620496815643456</v>
      </c>
      <c r="H611" s="118">
        <f t="shared" si="115"/>
        <v>13.813377771577805</v>
      </c>
      <c r="I611" s="118">
        <f t="shared" si="121"/>
        <v>7.799999999999988</v>
      </c>
      <c r="J611" s="54">
        <f t="shared" si="116"/>
        <v>165958.6907437565</v>
      </c>
      <c r="K611" s="54">
        <f t="shared" si="117"/>
        <v>10000000</v>
      </c>
      <c r="L611" s="49" t="e">
        <f t="shared" si="118"/>
        <v>#DIV/0!</v>
      </c>
      <c r="M611" s="57">
        <f t="shared" si="119"/>
        <v>72.73733232267244</v>
      </c>
      <c r="N611" s="41">
        <f t="shared" si="120"/>
        <v>7210.6159999057445</v>
      </c>
      <c r="O611" s="41"/>
      <c r="P611" s="41"/>
      <c r="Q611" s="41"/>
      <c r="R611" s="57"/>
      <c r="S611" s="57"/>
      <c r="T611" s="41"/>
      <c r="U611" s="41"/>
    </row>
    <row r="612" spans="1:21" ht="12.75">
      <c r="A612" s="116">
        <f t="shared" si="109"/>
        <v>169824.3652461749</v>
      </c>
      <c r="B612" s="117">
        <f t="shared" si="81"/>
        <v>1067037.9565158656</v>
      </c>
      <c r="C612" s="49">
        <f t="shared" si="110"/>
        <v>-51.718606206028426</v>
      </c>
      <c r="D612" s="118">
        <f t="shared" si="111"/>
        <v>-105.52565260919664</v>
      </c>
      <c r="E612" s="49">
        <f t="shared" si="112"/>
        <v>21.710151269319837</v>
      </c>
      <c r="F612" s="49">
        <f t="shared" si="113"/>
        <v>119.03759859722771</v>
      </c>
      <c r="G612" s="118">
        <f t="shared" si="114"/>
        <v>-30.00845493670859</v>
      </c>
      <c r="H612" s="118">
        <f t="shared" si="115"/>
        <v>13.511945988031073</v>
      </c>
      <c r="I612" s="118">
        <f t="shared" si="121"/>
        <v>7.699999999999989</v>
      </c>
      <c r="J612" s="54">
        <f t="shared" si="116"/>
        <v>169824.3652461749</v>
      </c>
      <c r="K612" s="54">
        <f t="shared" si="117"/>
        <v>10000000</v>
      </c>
      <c r="L612" s="49" t="e">
        <f t="shared" si="118"/>
        <v>#DIV/0!</v>
      </c>
      <c r="M612" s="57">
        <f t="shared" si="119"/>
        <v>72.85758514018417</v>
      </c>
      <c r="N612" s="41">
        <f t="shared" si="120"/>
        <v>7271.803157696281</v>
      </c>
      <c r="O612" s="41"/>
      <c r="P612" s="41"/>
      <c r="Q612" s="41"/>
      <c r="R612" s="57"/>
      <c r="S612" s="57"/>
      <c r="T612" s="41"/>
      <c r="U612" s="41"/>
    </row>
    <row r="613" spans="1:21" ht="12.75">
      <c r="A613" s="116">
        <f t="shared" si="109"/>
        <v>173780.082874938</v>
      </c>
      <c r="B613" s="117">
        <f t="shared" si="81"/>
        <v>1091892.4634002612</v>
      </c>
      <c r="C613" s="49">
        <f t="shared" si="110"/>
        <v>-51.93274922030673</v>
      </c>
      <c r="D613" s="118">
        <f t="shared" si="111"/>
        <v>-105.18893549206145</v>
      </c>
      <c r="E613" s="49">
        <f t="shared" si="112"/>
        <v>21.535824789444504</v>
      </c>
      <c r="F613" s="49">
        <f t="shared" si="113"/>
        <v>118.4054816247577</v>
      </c>
      <c r="G613" s="118">
        <f t="shared" si="114"/>
        <v>-30.396924430862228</v>
      </c>
      <c r="H613" s="118">
        <f t="shared" si="115"/>
        <v>13.216546132696251</v>
      </c>
      <c r="I613" s="118">
        <f t="shared" si="121"/>
        <v>7.599999999999989</v>
      </c>
      <c r="J613" s="54">
        <f t="shared" si="116"/>
        <v>173780.082874938</v>
      </c>
      <c r="K613" s="54">
        <f t="shared" si="117"/>
        <v>10000000</v>
      </c>
      <c r="L613" s="49" t="e">
        <f t="shared" si="118"/>
        <v>#DIV/0!</v>
      </c>
      <c r="M613" s="57">
        <f t="shared" si="119"/>
        <v>72.97430383387164</v>
      </c>
      <c r="N613" s="41">
        <f t="shared" si="120"/>
        <v>7331.751700885205</v>
      </c>
      <c r="O613" s="41"/>
      <c r="P613" s="41"/>
      <c r="Q613" s="41"/>
      <c r="R613" s="57"/>
      <c r="S613" s="57"/>
      <c r="T613" s="41"/>
      <c r="U613" s="41"/>
    </row>
    <row r="614" spans="1:21" ht="12.75">
      <c r="A614" s="116">
        <f t="shared" si="109"/>
        <v>177827.94100389275</v>
      </c>
      <c r="B614" s="117">
        <f t="shared" si="81"/>
        <v>1117325.9061216572</v>
      </c>
      <c r="C614" s="49">
        <f t="shared" si="110"/>
        <v>-52.14629875697618</v>
      </c>
      <c r="D614" s="118">
        <f t="shared" si="111"/>
        <v>-104.85882891855127</v>
      </c>
      <c r="E614" s="49">
        <f t="shared" si="112"/>
        <v>21.360413922001584</v>
      </c>
      <c r="F614" s="49">
        <f t="shared" si="113"/>
        <v>117.78592121715035</v>
      </c>
      <c r="G614" s="118">
        <f t="shared" si="114"/>
        <v>-30.785884834974595</v>
      </c>
      <c r="H614" s="118">
        <f t="shared" si="115"/>
        <v>12.927092298599078</v>
      </c>
      <c r="I614" s="118">
        <f t="shared" si="121"/>
        <v>7.499999999999989</v>
      </c>
      <c r="J614" s="54">
        <f t="shared" si="116"/>
        <v>177827.94100389275</v>
      </c>
      <c r="K614" s="54">
        <f t="shared" si="117"/>
        <v>10000000</v>
      </c>
      <c r="L614" s="49" t="e">
        <f t="shared" si="118"/>
        <v>#DIV/0!</v>
      </c>
      <c r="M614" s="57">
        <f t="shared" si="119"/>
        <v>73.08761498045463</v>
      </c>
      <c r="N614" s="41">
        <f t="shared" si="120"/>
        <v>7390.483448459286</v>
      </c>
      <c r="O614" s="41"/>
      <c r="P614" s="41"/>
      <c r="Q614" s="41"/>
      <c r="R614" s="57"/>
      <c r="S614" s="57"/>
      <c r="T614" s="41"/>
      <c r="U614" s="41"/>
    </row>
    <row r="615" spans="1:21" ht="12.75">
      <c r="A615" s="116">
        <f t="shared" si="109"/>
        <v>181970.08586099878</v>
      </c>
      <c r="B615" s="117">
        <f t="shared" si="81"/>
        <v>1143351.7698280353</v>
      </c>
      <c r="C615" s="49">
        <f t="shared" si="110"/>
        <v>-52.359277983640624</v>
      </c>
      <c r="D615" s="118">
        <f t="shared" si="111"/>
        <v>-104.5352466135526</v>
      </c>
      <c r="E615" s="49">
        <f t="shared" si="112"/>
        <v>21.18396158409455</v>
      </c>
      <c r="F615" s="49">
        <f t="shared" si="113"/>
        <v>117.17874412341419</v>
      </c>
      <c r="G615" s="118">
        <f t="shared" si="114"/>
        <v>-31.175316399546073</v>
      </c>
      <c r="H615" s="118">
        <f t="shared" si="115"/>
        <v>12.64349750986159</v>
      </c>
      <c r="I615" s="118">
        <f t="shared" si="121"/>
        <v>7.39999999999999</v>
      </c>
      <c r="J615" s="54">
        <f t="shared" si="116"/>
        <v>181970.08586099878</v>
      </c>
      <c r="K615" s="54">
        <f t="shared" si="117"/>
        <v>10000000</v>
      </c>
      <c r="L615" s="49" t="e">
        <f t="shared" si="118"/>
        <v>#DIV/0!</v>
      </c>
      <c r="M615" s="57">
        <f t="shared" si="119"/>
        <v>73.19763932504712</v>
      </c>
      <c r="N615" s="41">
        <f t="shared" si="120"/>
        <v>7448.0199747151255</v>
      </c>
      <c r="O615" s="41"/>
      <c r="P615" s="41"/>
      <c r="Q615" s="41"/>
      <c r="R615" s="57"/>
      <c r="S615" s="57"/>
      <c r="T615" s="41"/>
      <c r="U615" s="41"/>
    </row>
    <row r="616" spans="1:21" ht="12.75">
      <c r="A616" s="116">
        <f t="shared" si="109"/>
        <v>186208.71366628716</v>
      </c>
      <c r="B616" s="117">
        <f t="shared" si="81"/>
        <v>1169983.853776826</v>
      </c>
      <c r="C616" s="49">
        <f t="shared" si="110"/>
        <v>-52.5717093072171</v>
      </c>
      <c r="D616" s="118">
        <f t="shared" si="111"/>
        <v>-104.21810059971168</v>
      </c>
      <c r="E616" s="49">
        <f t="shared" si="112"/>
        <v>21.00650923446883</v>
      </c>
      <c r="F616" s="49">
        <f t="shared" si="113"/>
        <v>116.58377450705156</v>
      </c>
      <c r="G616" s="118">
        <f t="shared" si="114"/>
        <v>-31.56520007274827</v>
      </c>
      <c r="H616" s="118">
        <f t="shared" si="115"/>
        <v>12.365673907339882</v>
      </c>
      <c r="I616" s="118">
        <f t="shared" si="121"/>
        <v>7.29999999999999</v>
      </c>
      <c r="J616" s="54">
        <f t="shared" si="116"/>
        <v>186208.71366628716</v>
      </c>
      <c r="K616" s="54">
        <f t="shared" si="117"/>
        <v>10000000</v>
      </c>
      <c r="L616" s="49" t="e">
        <f t="shared" si="118"/>
        <v>#DIV/0!</v>
      </c>
      <c r="M616" s="57">
        <f t="shared" si="119"/>
        <v>73.30449212609706</v>
      </c>
      <c r="N616" s="41">
        <f t="shared" si="120"/>
        <v>7504.382605603511</v>
      </c>
      <c r="O616" s="41"/>
      <c r="P616" s="41"/>
      <c r="Q616" s="41"/>
      <c r="R616" s="57"/>
      <c r="S616" s="57"/>
      <c r="T616" s="41"/>
      <c r="U616" s="41"/>
    </row>
    <row r="617" spans="1:21" ht="12.75">
      <c r="A617" s="116">
        <f t="shared" si="109"/>
        <v>190546.07179632512</v>
      </c>
      <c r="B617" s="117">
        <f t="shared" si="81"/>
        <v>1197236.2786514566</v>
      </c>
      <c r="C617" s="49">
        <f t="shared" si="110"/>
        <v>-52.78361438688347</v>
      </c>
      <c r="D617" s="118">
        <f t="shared" si="111"/>
        <v>-103.90730142057188</v>
      </c>
      <c r="E617" s="49">
        <f t="shared" si="112"/>
        <v>20.828096902874105</v>
      </c>
      <c r="F617" s="49">
        <f t="shared" si="113"/>
        <v>116.00083434375048</v>
      </c>
      <c r="G617" s="118">
        <f t="shared" si="114"/>
        <v>-31.955517484009366</v>
      </c>
      <c r="H617" s="118">
        <f t="shared" si="115"/>
        <v>12.0935329231786</v>
      </c>
      <c r="I617" s="118">
        <f t="shared" si="121"/>
        <v>7.19999999999999</v>
      </c>
      <c r="J617" s="54">
        <f t="shared" si="116"/>
        <v>190546.07179632512</v>
      </c>
      <c r="K617" s="54">
        <f t="shared" si="117"/>
        <v>10000000</v>
      </c>
      <c r="L617" s="49" t="e">
        <f t="shared" si="118"/>
        <v>#DIV/0!</v>
      </c>
      <c r="M617" s="57">
        <f t="shared" si="119"/>
        <v>73.40828347516172</v>
      </c>
      <c r="N617" s="41">
        <f t="shared" si="120"/>
        <v>7559.592415448729</v>
      </c>
      <c r="O617" s="41"/>
      <c r="P617" s="41"/>
      <c r="Q617" s="41"/>
      <c r="R617" s="57"/>
      <c r="S617" s="57"/>
      <c r="T617" s="41"/>
      <c r="U617" s="41"/>
    </row>
    <row r="618" spans="1:21" ht="12.75">
      <c r="A618" s="116">
        <f t="shared" si="109"/>
        <v>194984.45997580493</v>
      </c>
      <c r="B618" s="117">
        <f t="shared" si="81"/>
        <v>1225123.4940483237</v>
      </c>
      <c r="C618" s="49">
        <f t="shared" si="110"/>
        <v>-52.99501414790971</v>
      </c>
      <c r="D618" s="118">
        <f t="shared" si="111"/>
        <v>-103.60275835193157</v>
      </c>
      <c r="E618" s="49">
        <f t="shared" si="112"/>
        <v>20.648763220671466</v>
      </c>
      <c r="F618" s="49">
        <f t="shared" si="113"/>
        <v>115.42974379656685</v>
      </c>
      <c r="G618" s="118">
        <f t="shared" si="114"/>
        <v>-32.346250927238245</v>
      </c>
      <c r="H618" s="118">
        <f t="shared" si="115"/>
        <v>11.826985444635284</v>
      </c>
      <c r="I618" s="118">
        <f t="shared" si="121"/>
        <v>7.099999999999991</v>
      </c>
      <c r="J618" s="54">
        <f t="shared" si="116"/>
        <v>194984.45997580493</v>
      </c>
      <c r="K618" s="54">
        <f t="shared" si="117"/>
        <v>10000000</v>
      </c>
      <c r="L618" s="49" t="e">
        <f t="shared" si="118"/>
        <v>#DIV/0!</v>
      </c>
      <c r="M618" s="57">
        <f t="shared" si="119"/>
        <v>73.50911859369245</v>
      </c>
      <c r="N618" s="41">
        <f t="shared" si="120"/>
        <v>7613.670224028107</v>
      </c>
      <c r="O618" s="41"/>
      <c r="P618" s="41"/>
      <c r="Q618" s="41"/>
      <c r="R618" s="57"/>
      <c r="S618" s="57"/>
      <c r="T618" s="41"/>
      <c r="U618" s="41"/>
    </row>
    <row r="619" spans="1:21" ht="12.75">
      <c r="A619" s="116">
        <f t="shared" si="109"/>
        <v>199526.2314968884</v>
      </c>
      <c r="B619" s="117">
        <f t="shared" si="81"/>
        <v>1253660.2861381618</v>
      </c>
      <c r="C619" s="49">
        <f t="shared" si="110"/>
        <v>-53.20592879624982</v>
      </c>
      <c r="D619" s="118">
        <f t="shared" si="111"/>
        <v>-103.30437960165413</v>
      </c>
      <c r="E619" s="49">
        <f t="shared" si="112"/>
        <v>20.46854545247478</v>
      </c>
      <c r="F619" s="49">
        <f t="shared" si="113"/>
        <v>114.87032156919521</v>
      </c>
      <c r="G619" s="118">
        <f t="shared" si="114"/>
        <v>-32.73738334377504</v>
      </c>
      <c r="H619" s="118">
        <f t="shared" si="115"/>
        <v>11.565941967541079</v>
      </c>
      <c r="I619" s="118">
        <f t="shared" si="121"/>
        <v>6.999999999999991</v>
      </c>
      <c r="J619" s="54">
        <f t="shared" si="116"/>
        <v>199526.2314968884</v>
      </c>
      <c r="K619" s="54">
        <f t="shared" si="117"/>
        <v>10000000</v>
      </c>
      <c r="L619" s="49" t="e">
        <f t="shared" si="118"/>
        <v>#DIV/0!</v>
      </c>
      <c r="M619" s="57">
        <f t="shared" si="119"/>
        <v>73.60709810878627</v>
      </c>
      <c r="N619" s="41">
        <f t="shared" si="120"/>
        <v>7666.636593997013</v>
      </c>
      <c r="O619" s="41"/>
      <c r="P619" s="41"/>
      <c r="Q619" s="41"/>
      <c r="R619" s="57"/>
      <c r="S619" s="57"/>
      <c r="T619" s="41"/>
      <c r="U619" s="41"/>
    </row>
    <row r="620" spans="1:21" ht="12.75">
      <c r="A620" s="116">
        <f t="shared" si="109"/>
        <v>204173.79446695332</v>
      </c>
      <c r="B620" s="117">
        <f t="shared" si="81"/>
        <v>1282861.7855058657</v>
      </c>
      <c r="C620" s="49">
        <f t="shared" si="110"/>
        <v>-53.41637783377828</v>
      </c>
      <c r="D620" s="118">
        <f t="shared" si="111"/>
        <v>-103.01207249819484</v>
      </c>
      <c r="E620" s="49">
        <f t="shared" si="112"/>
        <v>20.28747952862925</v>
      </c>
      <c r="F620" s="49">
        <f t="shared" si="113"/>
        <v>114.32238523797523</v>
      </c>
      <c r="G620" s="118">
        <f t="shared" si="114"/>
        <v>-33.12889830514902</v>
      </c>
      <c r="H620" s="118">
        <f t="shared" si="115"/>
        <v>11.310312739780386</v>
      </c>
      <c r="I620" s="118">
        <f t="shared" si="121"/>
        <v>6.8999999999999915</v>
      </c>
      <c r="J620" s="54">
        <f t="shared" si="116"/>
        <v>204173.79446695332</v>
      </c>
      <c r="K620" s="54">
        <f t="shared" si="117"/>
        <v>10000000</v>
      </c>
      <c r="L620" s="49" t="e">
        <f t="shared" si="118"/>
        <v>#DIV/0!</v>
      </c>
      <c r="M620" s="57">
        <f t="shared" si="119"/>
        <v>73.70231830967019</v>
      </c>
      <c r="N620" s="41">
        <f t="shared" si="120"/>
        <v>7718.511828645098</v>
      </c>
      <c r="O620" s="41"/>
      <c r="P620" s="41"/>
      <c r="Q620" s="41"/>
      <c r="R620" s="57"/>
      <c r="S620" s="57"/>
      <c r="T620" s="41"/>
      <c r="U620" s="41"/>
    </row>
    <row r="621" spans="1:21" ht="12.75">
      <c r="A621" s="116">
        <f t="shared" si="109"/>
        <v>208929.61308540436</v>
      </c>
      <c r="B621" s="117">
        <f t="shared" si="81"/>
        <v>1312743.4751729285</v>
      </c>
      <c r="C621" s="49">
        <f t="shared" si="110"/>
        <v>-53.626380074063476</v>
      </c>
      <c r="D621" s="118">
        <f t="shared" si="111"/>
        <v>-102.72574366813912</v>
      </c>
      <c r="E621" s="49">
        <f t="shared" si="112"/>
        <v>20.105600078347116</v>
      </c>
      <c r="F621" s="49">
        <f t="shared" si="113"/>
        <v>113.78575156331443</v>
      </c>
      <c r="G621" s="118">
        <f t="shared" si="114"/>
        <v>-33.52077999571636</v>
      </c>
      <c r="H621" s="118">
        <f t="shared" si="115"/>
        <v>11.060007895175318</v>
      </c>
      <c r="I621" s="118">
        <f t="shared" si="121"/>
        <v>6.799999999999992</v>
      </c>
      <c r="J621" s="54">
        <f t="shared" si="116"/>
        <v>208929.61308540436</v>
      </c>
      <c r="K621" s="54">
        <f t="shared" si="117"/>
        <v>10000000</v>
      </c>
      <c r="L621" s="49" t="e">
        <f t="shared" si="118"/>
        <v>#DIV/0!</v>
      </c>
      <c r="M621" s="57">
        <f t="shared" si="119"/>
        <v>73.79487138651254</v>
      </c>
      <c r="N621" s="41">
        <f t="shared" si="120"/>
        <v>7769.31596997011</v>
      </c>
      <c r="O621" s="41"/>
      <c r="P621" s="41"/>
      <c r="Q621" s="41"/>
      <c r="R621" s="57"/>
      <c r="S621" s="57"/>
      <c r="T621" s="41"/>
      <c r="U621" s="41"/>
    </row>
    <row r="622" spans="1:21" ht="12.75">
      <c r="A622" s="116">
        <f t="shared" si="109"/>
        <v>213796.20895022358</v>
      </c>
      <c r="B622" s="117">
        <f t="shared" si="81"/>
        <v>1343321.1988067415</v>
      </c>
      <c r="C622" s="49">
        <f t="shared" si="110"/>
        <v>-53.835953658579136</v>
      </c>
      <c r="D622" s="118">
        <f t="shared" si="111"/>
        <v>-102.44529920306825</v>
      </c>
      <c r="E622" s="49">
        <f t="shared" si="112"/>
        <v>19.922940463334267</v>
      </c>
      <c r="F622" s="49">
        <f t="shared" si="113"/>
        <v>113.26023678123265</v>
      </c>
      <c r="G622" s="118">
        <f t="shared" si="114"/>
        <v>-33.91301319524487</v>
      </c>
      <c r="H622" s="118">
        <f t="shared" si="115"/>
        <v>10.814937578164404</v>
      </c>
      <c r="I622" s="118">
        <f t="shared" si="121"/>
        <v>6.699999999999992</v>
      </c>
      <c r="J622" s="54">
        <f t="shared" si="116"/>
        <v>213796.20895022358</v>
      </c>
      <c r="K622" s="54">
        <f t="shared" si="117"/>
        <v>10000000</v>
      </c>
      <c r="L622" s="49" t="e">
        <f t="shared" si="118"/>
        <v>#DIV/0!</v>
      </c>
      <c r="M622" s="57">
        <f t="shared" si="119"/>
        <v>73.88484565300521</v>
      </c>
      <c r="N622" s="41">
        <f t="shared" si="120"/>
        <v>7819.06879705508</v>
      </c>
      <c r="O622" s="41"/>
      <c r="P622" s="41"/>
      <c r="Q622" s="41"/>
      <c r="R622" s="57"/>
      <c r="S622" s="57"/>
      <c r="T622" s="41"/>
      <c r="U622" s="41"/>
    </row>
    <row r="623" spans="1:21" ht="12.75">
      <c r="A623" s="116">
        <f t="shared" si="109"/>
        <v>218776.1623949556</v>
      </c>
      <c r="B623" s="117">
        <f t="shared" si="81"/>
        <v>1374611.1691211201</v>
      </c>
      <c r="C623" s="49">
        <f t="shared" si="110"/>
        <v>-54.045116073260964</v>
      </c>
      <c r="D623" s="118">
        <f t="shared" si="111"/>
        <v>-102.17064481608844</v>
      </c>
      <c r="E623" s="49">
        <f t="shared" si="112"/>
        <v>19.739532811755737</v>
      </c>
      <c r="F623" s="49">
        <f t="shared" si="113"/>
        <v>112.7456568757588</v>
      </c>
      <c r="G623" s="118">
        <f t="shared" si="114"/>
        <v>-34.30558326150523</v>
      </c>
      <c r="H623" s="118">
        <f t="shared" si="115"/>
        <v>10.575012059670357</v>
      </c>
      <c r="I623" s="118">
        <f t="shared" si="121"/>
        <v>6.5999999999999925</v>
      </c>
      <c r="J623" s="54">
        <f t="shared" si="116"/>
        <v>218776.1623949556</v>
      </c>
      <c r="K623" s="54">
        <f t="shared" si="117"/>
        <v>10000000</v>
      </c>
      <c r="L623" s="49" t="e">
        <f t="shared" si="118"/>
        <v>#DIV/0!</v>
      </c>
      <c r="M623" s="57">
        <f t="shared" si="119"/>
        <v>73.97232575402532</v>
      </c>
      <c r="N623" s="41">
        <f t="shared" si="120"/>
        <v>7867.78982473602</v>
      </c>
      <c r="O623" s="41"/>
      <c r="P623" s="41"/>
      <c r="Q623" s="41"/>
      <c r="R623" s="57"/>
      <c r="S623" s="57"/>
      <c r="T623" s="41"/>
      <c r="U623" s="41"/>
    </row>
    <row r="624" spans="1:21" ht="12.75">
      <c r="A624" s="116">
        <f t="shared" si="109"/>
        <v>223872.11385683433</v>
      </c>
      <c r="B624" s="117">
        <f t="shared" si="81"/>
        <v>1406629.976472497</v>
      </c>
      <c r="C624" s="49">
        <f t="shared" si="110"/>
        <v>-54.253884165324926</v>
      </c>
      <c r="D624" s="118">
        <f t="shared" si="111"/>
        <v>-101.90168598837434</v>
      </c>
      <c r="E624" s="49">
        <f t="shared" si="112"/>
        <v>19.555408052401315</v>
      </c>
      <c r="F624" s="49">
        <f t="shared" si="113"/>
        <v>112.24182783292146</v>
      </c>
      <c r="G624" s="118">
        <f t="shared" si="114"/>
        <v>-34.698476112923615</v>
      </c>
      <c r="H624" s="118">
        <f t="shared" si="115"/>
        <v>10.34014184454712</v>
      </c>
      <c r="I624" s="118">
        <f t="shared" si="121"/>
        <v>6.499999999999993</v>
      </c>
      <c r="J624" s="54">
        <f t="shared" si="116"/>
        <v>223872.11385683433</v>
      </c>
      <c r="K624" s="54">
        <f t="shared" si="117"/>
        <v>10000000</v>
      </c>
      <c r="L624" s="49" t="e">
        <f t="shared" si="118"/>
        <v>#DIV/0!</v>
      </c>
      <c r="M624" s="57">
        <f t="shared" si="119"/>
        <v>74.05739285956032</v>
      </c>
      <c r="N624" s="41">
        <f t="shared" si="120"/>
        <v>7915.498302546745</v>
      </c>
      <c r="O624" s="41"/>
      <c r="P624" s="41"/>
      <c r="Q624" s="41"/>
      <c r="R624" s="57"/>
      <c r="S624" s="57"/>
      <c r="T624" s="41"/>
      <c r="U624" s="41"/>
    </row>
    <row r="625" spans="1:21" ht="12.75">
      <c r="A625" s="116">
        <f t="shared" si="109"/>
        <v>229086.76527677765</v>
      </c>
      <c r="B625" s="117">
        <f t="shared" si="81"/>
        <v>1439394.597656348</v>
      </c>
      <c r="C625" s="49">
        <f t="shared" si="110"/>
        <v>-54.462274160268805</v>
      </c>
      <c r="D625" s="118">
        <f t="shared" si="111"/>
        <v>-101.6383281060872</v>
      </c>
      <c r="E625" s="49">
        <f t="shared" si="112"/>
        <v>19.370595948925555</v>
      </c>
      <c r="F625" s="49">
        <f t="shared" si="113"/>
        <v>111.74856587708246</v>
      </c>
      <c r="G625" s="118">
        <f t="shared" si="114"/>
        <v>-35.09167821134325</v>
      </c>
      <c r="H625" s="118">
        <f t="shared" si="115"/>
        <v>10.110237770995255</v>
      </c>
      <c r="I625" s="118">
        <f t="shared" si="121"/>
        <v>6.399999999999993</v>
      </c>
      <c r="J625" s="54">
        <f t="shared" si="116"/>
        <v>229086.76527677765</v>
      </c>
      <c r="K625" s="54">
        <f t="shared" si="117"/>
        <v>10000000</v>
      </c>
      <c r="L625" s="49" t="e">
        <f t="shared" si="118"/>
        <v>#DIV/0!</v>
      </c>
      <c r="M625" s="57">
        <f t="shared" si="119"/>
        <v>74.1401248459774</v>
      </c>
      <c r="N625" s="41">
        <f t="shared" si="120"/>
        <v>7962.213213928286</v>
      </c>
      <c r="O625" s="41"/>
      <c r="P625" s="41"/>
      <c r="Q625" s="41"/>
      <c r="R625" s="57"/>
      <c r="S625" s="57"/>
      <c r="T625" s="41"/>
      <c r="U625" s="41"/>
    </row>
    <row r="626" spans="1:21" ht="12.75">
      <c r="A626" s="116">
        <f t="shared" si="109"/>
        <v>234422.88153199258</v>
      </c>
      <c r="B626" s="117">
        <f t="shared" si="81"/>
        <v>1472922.4049085164</v>
      </c>
      <c r="C626" s="49">
        <f t="shared" si="110"/>
        <v>-54.670301678987016</v>
      </c>
      <c r="D626" s="118">
        <f t="shared" si="111"/>
        <v>-101.380476588038</v>
      </c>
      <c r="E626" s="49">
        <f t="shared" si="112"/>
        <v>19.185125134047716</v>
      </c>
      <c r="F626" s="49">
        <f t="shared" si="113"/>
        <v>111.26568769036719</v>
      </c>
      <c r="G626" s="118">
        <f t="shared" si="114"/>
        <v>-35.4851765449393</v>
      </c>
      <c r="H626" s="118">
        <f t="shared" si="115"/>
        <v>9.885211102329194</v>
      </c>
      <c r="I626" s="118">
        <f t="shared" si="121"/>
        <v>6.299999999999994</v>
      </c>
      <c r="J626" s="54">
        <f t="shared" si="116"/>
        <v>234422.88153199258</v>
      </c>
      <c r="K626" s="54">
        <f t="shared" si="117"/>
        <v>10000000</v>
      </c>
      <c r="L626" s="49" t="e">
        <f t="shared" si="118"/>
        <v>#DIV/0!</v>
      </c>
      <c r="M626" s="57">
        <f t="shared" si="119"/>
        <v>74.22059646561505</v>
      </c>
      <c r="N626" s="41">
        <f t="shared" si="120"/>
        <v>8007.953275690432</v>
      </c>
      <c r="O626" s="41"/>
      <c r="P626" s="41"/>
      <c r="Q626" s="41"/>
      <c r="R626" s="57"/>
      <c r="S626" s="57"/>
      <c r="T626" s="41"/>
      <c r="U626" s="41"/>
    </row>
    <row r="627" spans="1:21" ht="12.75">
      <c r="A627" s="116">
        <f t="shared" si="109"/>
        <v>239883.29190194936</v>
      </c>
      <c r="B627" s="117">
        <f t="shared" si="81"/>
        <v>1507231.1751162</v>
      </c>
      <c r="C627" s="49">
        <f t="shared" si="110"/>
        <v>-54.87798175493375</v>
      </c>
      <c r="D627" s="118">
        <f t="shared" si="111"/>
        <v>-101.12803700446773</v>
      </c>
      <c r="E627" s="49">
        <f t="shared" si="112"/>
        <v>18.999023143609687</v>
      </c>
      <c r="F627" s="49">
        <f t="shared" si="113"/>
        <v>110.79301061594234</v>
      </c>
      <c r="G627" s="118">
        <f t="shared" si="114"/>
        <v>-35.878958611324066</v>
      </c>
      <c r="H627" s="118">
        <f t="shared" si="115"/>
        <v>9.664973611474608</v>
      </c>
      <c r="I627" s="118">
        <f t="shared" si="121"/>
        <v>6.199999999999994</v>
      </c>
      <c r="J627" s="54">
        <f t="shared" si="116"/>
        <v>239883.29190194936</v>
      </c>
      <c r="K627" s="54">
        <f t="shared" si="117"/>
        <v>10000000</v>
      </c>
      <c r="L627" s="49" t="e">
        <f t="shared" si="118"/>
        <v>#DIV/0!</v>
      </c>
      <c r="M627" s="57">
        <f t="shared" si="119"/>
        <v>74.29887950559129</v>
      </c>
      <c r="N627" s="41">
        <f t="shared" si="120"/>
        <v>8052.73693771333</v>
      </c>
      <c r="O627" s="41"/>
      <c r="P627" s="41"/>
      <c r="Q627" s="41"/>
      <c r="R627" s="57"/>
      <c r="S627" s="57"/>
      <c r="T627" s="41"/>
      <c r="U627" s="41"/>
    </row>
    <row r="628" spans="1:21" ht="12.75">
      <c r="A628" s="116">
        <f t="shared" si="109"/>
        <v>245470.89156850337</v>
      </c>
      <c r="B628" s="117">
        <f t="shared" si="81"/>
        <v>1542339.0992434938</v>
      </c>
      <c r="C628" s="49">
        <f t="shared" si="110"/>
        <v>-55.08532885127696</v>
      </c>
      <c r="D628" s="118">
        <f t="shared" si="111"/>
        <v>-100.88091518732227</v>
      </c>
      <c r="E628" s="49">
        <f t="shared" si="112"/>
        <v>18.812316450399237</v>
      </c>
      <c r="F628" s="49">
        <f t="shared" si="113"/>
        <v>110.33035284588543</v>
      </c>
      <c r="G628" s="118">
        <f t="shared" si="114"/>
        <v>-36.273012400877725</v>
      </c>
      <c r="H628" s="118">
        <f t="shared" si="115"/>
        <v>9.449437658563156</v>
      </c>
      <c r="I628" s="118">
        <f t="shared" si="121"/>
        <v>6.099999999999994</v>
      </c>
      <c r="J628" s="54">
        <f t="shared" si="116"/>
        <v>245470.89156850337</v>
      </c>
      <c r="K628" s="54">
        <f t="shared" si="117"/>
        <v>10000000</v>
      </c>
      <c r="L628" s="49" t="e">
        <f t="shared" si="118"/>
        <v>#DIV/0!</v>
      </c>
      <c r="M628" s="57">
        <f t="shared" si="119"/>
        <v>74.37504293664239</v>
      </c>
      <c r="N628" s="41">
        <f t="shared" si="120"/>
        <v>8096.582382877448</v>
      </c>
      <c r="O628" s="41"/>
      <c r="P628" s="41"/>
      <c r="Q628" s="41"/>
      <c r="R628" s="57"/>
      <c r="S628" s="57"/>
      <c r="T628" s="41"/>
      <c r="U628" s="41"/>
    </row>
    <row r="629" spans="1:21" ht="12.75">
      <c r="A629" s="116">
        <f t="shared" si="109"/>
        <v>251188.64315095835</v>
      </c>
      <c r="B629" s="117">
        <f t="shared" si="81"/>
        <v>1578264.7919764777</v>
      </c>
      <c r="C629" s="49">
        <f t="shared" si="110"/>
        <v>-55.29235687799002</v>
      </c>
      <c r="D629" s="118">
        <f t="shared" si="111"/>
        <v>-100.63901733239469</v>
      </c>
      <c r="E629" s="49">
        <f t="shared" si="112"/>
        <v>18.625030497657207</v>
      </c>
      <c r="F629" s="49">
        <f t="shared" si="113"/>
        <v>109.87753359438354</v>
      </c>
      <c r="G629" s="118">
        <f t="shared" si="114"/>
        <v>-36.66732638033281</v>
      </c>
      <c r="H629" s="118">
        <f t="shared" si="115"/>
        <v>9.238516261988849</v>
      </c>
      <c r="I629" s="118">
        <f t="shared" si="121"/>
        <v>5.999999999999995</v>
      </c>
      <c r="J629" s="54">
        <f t="shared" si="116"/>
        <v>251188.64315095835</v>
      </c>
      <c r="K629" s="54">
        <f t="shared" si="117"/>
        <v>10000000</v>
      </c>
      <c r="L629" s="49" t="e">
        <f t="shared" si="118"/>
        <v>#DIV/0!</v>
      </c>
      <c r="M629" s="57">
        <f t="shared" si="119"/>
        <v>74.44915305273545</v>
      </c>
      <c r="N629" s="41">
        <f t="shared" si="120"/>
        <v>8139.507527210464</v>
      </c>
      <c r="O629" s="41"/>
      <c r="P629" s="41"/>
      <c r="Q629" s="41"/>
      <c r="R629" s="57"/>
      <c r="S629" s="57"/>
      <c r="T629" s="41"/>
      <c r="U629" s="41"/>
    </row>
    <row r="630" spans="1:21" ht="12.75">
      <c r="A630" s="116">
        <f t="shared" si="109"/>
        <v>257039.57827688666</v>
      </c>
      <c r="B630" s="117">
        <f t="shared" si="81"/>
        <v>1615027.3015929714</v>
      </c>
      <c r="C630" s="49">
        <f t="shared" si="110"/>
        <v>-55.499079208834274</v>
      </c>
      <c r="D630" s="118">
        <f t="shared" si="111"/>
        <v>-100.40225009370991</v>
      </c>
      <c r="E630" s="49">
        <f t="shared" si="112"/>
        <v>18.437189732195563</v>
      </c>
      <c r="F630" s="49">
        <f t="shared" si="113"/>
        <v>109.4343732569839</v>
      </c>
      <c r="G630" s="118">
        <f t="shared" si="114"/>
        <v>-37.06188947663871</v>
      </c>
      <c r="H630" s="118">
        <f t="shared" si="115"/>
        <v>9.032123163273994</v>
      </c>
      <c r="I630" s="118">
        <f t="shared" si="121"/>
        <v>5.899999999999995</v>
      </c>
      <c r="J630" s="54">
        <f t="shared" si="116"/>
        <v>257039.57827688666</v>
      </c>
      <c r="K630" s="54">
        <f t="shared" si="117"/>
        <v>10000000</v>
      </c>
      <c r="L630" s="49" t="e">
        <f t="shared" si="118"/>
        <v>#DIV/0!</v>
      </c>
      <c r="M630" s="57">
        <f t="shared" si="119"/>
        <v>74.52127360213467</v>
      </c>
      <c r="N630" s="41">
        <f t="shared" si="120"/>
        <v>8181.530020240008</v>
      </c>
      <c r="O630" s="41"/>
      <c r="P630" s="41"/>
      <c r="Q630" s="41"/>
      <c r="R630" s="57"/>
      <c r="S630" s="57"/>
      <c r="T630" s="41"/>
      <c r="U630" s="41"/>
    </row>
    <row r="631" spans="1:21" ht="12.75">
      <c r="A631" s="116">
        <f t="shared" si="109"/>
        <v>263026.79918953846</v>
      </c>
      <c r="B631" s="117">
        <f t="shared" si="81"/>
        <v>1652646.1200621836</v>
      </c>
      <c r="C631" s="49">
        <f t="shared" si="110"/>
        <v>-55.70550869819067</v>
      </c>
      <c r="D631" s="118">
        <f t="shared" si="111"/>
        <v>-100.17052067051848</v>
      </c>
      <c r="E631" s="49">
        <f t="shared" si="112"/>
        <v>18.248817637062523</v>
      </c>
      <c r="F631" s="49">
        <f t="shared" si="113"/>
        <v>109.00069355660531</v>
      </c>
      <c r="G631" s="118">
        <f t="shared" si="114"/>
        <v>-37.45669106112815</v>
      </c>
      <c r="H631" s="118">
        <f t="shared" si="115"/>
        <v>8.830172886086828</v>
      </c>
      <c r="I631" s="118">
        <f t="shared" si="121"/>
        <v>5.799999999999995</v>
      </c>
      <c r="J631" s="54">
        <f t="shared" si="116"/>
        <v>263026.79918953846</v>
      </c>
      <c r="K631" s="54">
        <f t="shared" si="117"/>
        <v>10000000</v>
      </c>
      <c r="L631" s="49" t="e">
        <f t="shared" si="118"/>
        <v>#DIV/0!</v>
      </c>
      <c r="M631" s="57">
        <f t="shared" si="119"/>
        <v>74.59146591054365</v>
      </c>
      <c r="N631" s="41">
        <f t="shared" si="120"/>
        <v>8222.667245541594</v>
      </c>
      <c r="O631" s="41"/>
      <c r="P631" s="41"/>
      <c r="Q631" s="41"/>
      <c r="R631" s="57"/>
      <c r="S631" s="57"/>
      <c r="T631" s="41"/>
      <c r="U631" s="41"/>
    </row>
    <row r="632" spans="1:21" ht="12.75">
      <c r="A632" s="116">
        <f t="shared" si="109"/>
        <v>269153.4803926918</v>
      </c>
      <c r="B632" s="117">
        <f t="shared" si="81"/>
        <v>1691141.1933796098</v>
      </c>
      <c r="C632" s="49">
        <f t="shared" si="110"/>
        <v>-55.911657697702886</v>
      </c>
      <c r="D632" s="118">
        <f t="shared" si="111"/>
        <v>-99.94373688726401</v>
      </c>
      <c r="E632" s="49">
        <f t="shared" si="112"/>
        <v>18.059936763699152</v>
      </c>
      <c r="F632" s="49">
        <f t="shared" si="113"/>
        <v>108.5763176770037</v>
      </c>
      <c r="G632" s="118">
        <f t="shared" si="114"/>
        <v>-37.85172093400374</v>
      </c>
      <c r="H632" s="118">
        <f t="shared" si="115"/>
        <v>8.632580789739691</v>
      </c>
      <c r="I632" s="118">
        <f t="shared" si="121"/>
        <v>5.699999999999996</v>
      </c>
      <c r="J632" s="54">
        <f t="shared" si="116"/>
        <v>269153.4803926918</v>
      </c>
      <c r="K632" s="54">
        <f t="shared" si="117"/>
        <v>10000000</v>
      </c>
      <c r="L632" s="49" t="e">
        <f t="shared" si="118"/>
        <v>#DIV/0!</v>
      </c>
      <c r="M632" s="57">
        <f t="shared" si="119"/>
        <v>74.65978899689152</v>
      </c>
      <c r="N632" s="41">
        <f t="shared" si="120"/>
        <v>8262.93632147123</v>
      </c>
      <c r="O632" s="41"/>
      <c r="P632" s="41"/>
      <c r="Q632" s="41"/>
      <c r="R632" s="57"/>
      <c r="S632" s="57"/>
      <c r="T632" s="41"/>
      <c r="U632" s="41"/>
    </row>
    <row r="633" spans="1:21" ht="12.75">
      <c r="A633" s="116">
        <f t="shared" si="109"/>
        <v>275422.8703338169</v>
      </c>
      <c r="B633" s="117">
        <f t="shared" si="81"/>
        <v>1730532.9321426668</v>
      </c>
      <c r="C633" s="49">
        <f t="shared" si="110"/>
        <v>-56.11753807269921</v>
      </c>
      <c r="D633" s="118">
        <f t="shared" si="111"/>
        <v>-99.72180726687778</v>
      </c>
      <c r="E633" s="49">
        <f t="shared" si="112"/>
        <v>17.870568763538408</v>
      </c>
      <c r="F633" s="49">
        <f t="shared" si="113"/>
        <v>108.16107038436449</v>
      </c>
      <c r="G633" s="118">
        <f t="shared" si="114"/>
        <v>-38.246969309160804</v>
      </c>
      <c r="H633" s="118">
        <f t="shared" si="115"/>
        <v>8.439263117486718</v>
      </c>
      <c r="I633" s="118">
        <f t="shared" si="121"/>
        <v>5.599999999999996</v>
      </c>
      <c r="J633" s="54">
        <f t="shared" si="116"/>
        <v>275422.8703338169</v>
      </c>
      <c r="K633" s="54">
        <f t="shared" si="117"/>
        <v>10000000</v>
      </c>
      <c r="L633" s="49" t="e">
        <f t="shared" si="118"/>
        <v>#DIV/0!</v>
      </c>
      <c r="M633" s="57">
        <f t="shared" si="119"/>
        <v>74.72629968228895</v>
      </c>
      <c r="N633" s="41">
        <f t="shared" si="120"/>
        <v>8302.354102072692</v>
      </c>
      <c r="O633" s="41"/>
      <c r="P633" s="41"/>
      <c r="Q633" s="41"/>
      <c r="R633" s="57"/>
      <c r="S633" s="57"/>
      <c r="T633" s="41"/>
      <c r="U633" s="41"/>
    </row>
    <row r="634" spans="1:21" ht="12.75">
      <c r="A634" s="116">
        <f t="shared" si="109"/>
        <v>281838.2931264456</v>
      </c>
      <c r="B634" s="117">
        <f t="shared" si="81"/>
        <v>1770842.2223726565</v>
      </c>
      <c r="C634" s="49">
        <f t="shared" si="110"/>
        <v>-56.32316121836443</v>
      </c>
      <c r="D634" s="118">
        <f t="shared" si="111"/>
        <v>-99.50464109774968</v>
      </c>
      <c r="E634" s="49">
        <f t="shared" si="112"/>
        <v>17.680734419005578</v>
      </c>
      <c r="F634" s="49">
        <f t="shared" si="113"/>
        <v>107.7547781376761</v>
      </c>
      <c r="G634" s="118">
        <f t="shared" si="114"/>
        <v>-38.64242679935886</v>
      </c>
      <c r="H634" s="118">
        <f t="shared" si="115"/>
        <v>8.250137039926415</v>
      </c>
      <c r="I634" s="118">
        <f t="shared" si="121"/>
        <v>5.4999999999999964</v>
      </c>
      <c r="J634" s="54">
        <f t="shared" si="116"/>
        <v>281838.2931264456</v>
      </c>
      <c r="K634" s="54">
        <f t="shared" si="117"/>
        <v>10000000</v>
      </c>
      <c r="L634" s="49" t="e">
        <f t="shared" si="118"/>
        <v>#DIV/0!</v>
      </c>
      <c r="M634" s="57">
        <f t="shared" si="119"/>
        <v>74.79105269262968</v>
      </c>
      <c r="N634" s="41">
        <f t="shared" si="120"/>
        <v>8340.937178149745</v>
      </c>
      <c r="O634" s="41"/>
      <c r="P634" s="41"/>
      <c r="Q634" s="41"/>
      <c r="R634" s="57"/>
      <c r="S634" s="57"/>
      <c r="T634" s="41"/>
      <c r="U634" s="41"/>
    </row>
    <row r="635" spans="1:21" ht="12.75">
      <c r="A635" s="116">
        <f t="shared" si="109"/>
        <v>288403.1503126608</v>
      </c>
      <c r="B635" s="117">
        <f t="shared" si="81"/>
        <v>1812090.4365888159</v>
      </c>
      <c r="C635" s="49">
        <f t="shared" si="110"/>
        <v>-56.52853807563697</v>
      </c>
      <c r="D635" s="118">
        <f t="shared" si="111"/>
        <v>-99.29214849471379</v>
      </c>
      <c r="E635" s="49">
        <f t="shared" si="112"/>
        <v>17.490453673885078</v>
      </c>
      <c r="F635" s="49">
        <f t="shared" si="113"/>
        <v>107.3572691885175</v>
      </c>
      <c r="G635" s="118">
        <f t="shared" si="114"/>
        <v>-39.038084401751895</v>
      </c>
      <c r="H635" s="118">
        <f t="shared" si="115"/>
        <v>8.06512069380372</v>
      </c>
      <c r="I635" s="118">
        <f t="shared" si="121"/>
        <v>5.399999999999997</v>
      </c>
      <c r="J635" s="54">
        <f t="shared" si="116"/>
        <v>288403.1503126608</v>
      </c>
      <c r="K635" s="54">
        <f t="shared" si="117"/>
        <v>10000000</v>
      </c>
      <c r="L635" s="49" t="e">
        <f t="shared" si="118"/>
        <v>#DIV/0!</v>
      </c>
      <c r="M635" s="57">
        <f t="shared" si="119"/>
        <v>74.85410075528152</v>
      </c>
      <c r="N635" s="41">
        <f t="shared" si="120"/>
        <v>8378.701878493766</v>
      </c>
      <c r="O635" s="41"/>
      <c r="P635" s="41"/>
      <c r="Q635" s="41"/>
      <c r="R635" s="57"/>
      <c r="S635" s="57"/>
      <c r="T635" s="41"/>
      <c r="U635" s="41"/>
    </row>
    <row r="636" spans="1:21" ht="12.75">
      <c r="A636" s="116">
        <f t="shared" si="109"/>
        <v>295120.9226666388</v>
      </c>
      <c r="B636" s="117">
        <f t="shared" si="81"/>
        <v>1854299.4451403078</v>
      </c>
      <c r="C636" s="49">
        <f t="shared" si="110"/>
        <v>-56.73367914680922</v>
      </c>
      <c r="D636" s="118">
        <f t="shared" si="111"/>
        <v>-99.08424045437582</v>
      </c>
      <c r="E636" s="49">
        <f t="shared" si="112"/>
        <v>17.29974566302345</v>
      </c>
      <c r="F636" s="49">
        <f t="shared" si="113"/>
        <v>106.96837367087016</v>
      </c>
      <c r="G636" s="118">
        <f t="shared" si="114"/>
        <v>-39.43393348378577</v>
      </c>
      <c r="H636" s="118">
        <f t="shared" si="115"/>
        <v>7.884133216494348</v>
      </c>
      <c r="I636" s="118">
        <f t="shared" si="121"/>
        <v>5.299999999999997</v>
      </c>
      <c r="J636" s="54">
        <f t="shared" si="116"/>
        <v>295120.9226666388</v>
      </c>
      <c r="K636" s="54">
        <f t="shared" si="117"/>
        <v>10000000</v>
      </c>
      <c r="L636" s="49" t="e">
        <f t="shared" si="118"/>
        <v>#DIV/0!</v>
      </c>
      <c r="M636" s="57">
        <f t="shared" si="119"/>
        <v>74.91549469027056</v>
      </c>
      <c r="N636" s="41">
        <f t="shared" si="120"/>
        <v>8415.66427125781</v>
      </c>
      <c r="O636" s="41"/>
      <c r="P636" s="41"/>
      <c r="Q636" s="41"/>
      <c r="R636" s="57"/>
      <c r="S636" s="57"/>
      <c r="T636" s="41"/>
      <c r="U636" s="41"/>
    </row>
    <row r="637" spans="1:21" ht="12.75">
      <c r="A637" s="116">
        <f t="shared" si="109"/>
        <v>301995.1720402018</v>
      </c>
      <c r="B637" s="117">
        <f t="shared" si="81"/>
        <v>1897491.6278021673</v>
      </c>
      <c r="C637" s="49">
        <f t="shared" si="110"/>
        <v>-56.93859451081377</v>
      </c>
      <c r="D637" s="118">
        <f t="shared" si="111"/>
        <v>-98.88082890510276</v>
      </c>
      <c r="E637" s="49">
        <f t="shared" si="112"/>
        <v>17.108628741345818</v>
      </c>
      <c r="F637" s="49">
        <f t="shared" si="113"/>
        <v>106.58792368154404</v>
      </c>
      <c r="G637" s="118">
        <f t="shared" si="114"/>
        <v>-39.829965769467954</v>
      </c>
      <c r="H637" s="118">
        <f t="shared" si="115"/>
        <v>7.707094776441281</v>
      </c>
      <c r="I637" s="118">
        <f t="shared" si="121"/>
        <v>5.1999999999999975</v>
      </c>
      <c r="J637" s="54">
        <f t="shared" si="116"/>
        <v>301995.1720402018</v>
      </c>
      <c r="K637" s="54">
        <f t="shared" si="117"/>
        <v>10000000</v>
      </c>
      <c r="L637" s="49" t="e">
        <f t="shared" si="118"/>
        <v>#DIV/0!</v>
      </c>
      <c r="M637" s="57">
        <f t="shared" si="119"/>
        <v>74.97528349633346</v>
      </c>
      <c r="N637" s="41">
        <f t="shared" si="120"/>
        <v>8451.840165468178</v>
      </c>
      <c r="O637" s="41"/>
      <c r="P637" s="41"/>
      <c r="Q637" s="41"/>
      <c r="R637" s="57"/>
      <c r="S637" s="57"/>
      <c r="T637" s="41"/>
      <c r="U637" s="41"/>
    </row>
    <row r="638" spans="1:21" ht="12.75">
      <c r="A638" s="116">
        <f t="shared" si="109"/>
        <v>309029.5432513592</v>
      </c>
      <c r="B638" s="117">
        <f t="shared" si="81"/>
        <v>1941689.8856413586</v>
      </c>
      <c r="C638" s="49">
        <f t="shared" si="110"/>
        <v>-57.14329383817927</v>
      </c>
      <c r="D638" s="118">
        <f t="shared" si="111"/>
        <v>-98.68182675198018</v>
      </c>
      <c r="E638" s="49">
        <f t="shared" si="112"/>
        <v>16.917120512165013</v>
      </c>
      <c r="F638" s="49">
        <f t="shared" si="113"/>
        <v>106.21575335178125</v>
      </c>
      <c r="G638" s="118">
        <f t="shared" si="114"/>
        <v>-40.226173326014255</v>
      </c>
      <c r="H638" s="118">
        <f t="shared" si="115"/>
        <v>7.533926599801063</v>
      </c>
      <c r="I638" s="118">
        <f t="shared" si="121"/>
        <v>5.099999999999998</v>
      </c>
      <c r="J638" s="54">
        <f t="shared" si="116"/>
        <v>309029.5432513592</v>
      </c>
      <c r="K638" s="54">
        <f t="shared" si="117"/>
        <v>10000000</v>
      </c>
      <c r="L638" s="49" t="e">
        <f t="shared" si="118"/>
        <v>#DIV/0!</v>
      </c>
      <c r="M638" s="57">
        <f t="shared" si="119"/>
        <v>75.03351443218014</v>
      </c>
      <c r="N638" s="41">
        <f t="shared" si="120"/>
        <v>8487.245112665158</v>
      </c>
      <c r="O638" s="41"/>
      <c r="P638" s="41"/>
      <c r="Q638" s="41"/>
      <c r="R638" s="57"/>
      <c r="S638" s="57"/>
      <c r="T638" s="41"/>
      <c r="U638" s="41"/>
    </row>
    <row r="639" spans="1:21" ht="12.75">
      <c r="A639" s="116">
        <f t="shared" si="109"/>
        <v>316227.766016838</v>
      </c>
      <c r="B639" s="117">
        <f t="shared" si="81"/>
        <v>1986917.6531592207</v>
      </c>
      <c r="C639" s="49">
        <f t="shared" si="110"/>
        <v>-57.34778640564442</v>
      </c>
      <c r="D639" s="118">
        <f t="shared" si="111"/>
        <v>-98.487147917035</v>
      </c>
      <c r="E639" s="49">
        <f t="shared" si="112"/>
        <v>16.725237854770715</v>
      </c>
      <c r="F639" s="49">
        <f t="shared" si="113"/>
        <v>105.85169891058334</v>
      </c>
      <c r="G639" s="118">
        <f t="shared" si="114"/>
        <v>-40.6225485508737</v>
      </c>
      <c r="H639" s="118">
        <f t="shared" si="115"/>
        <v>7.364550993548335</v>
      </c>
      <c r="I639" s="118">
        <f t="shared" si="121"/>
        <v>4.999999999999998</v>
      </c>
      <c r="J639" s="54">
        <f t="shared" si="116"/>
        <v>316227.766016838</v>
      </c>
      <c r="K639" s="54">
        <f t="shared" si="117"/>
        <v>10000000</v>
      </c>
      <c r="L639" s="49" t="e">
        <f t="shared" si="118"/>
        <v>#DIV/0!</v>
      </c>
      <c r="M639" s="57">
        <f t="shared" si="119"/>
        <v>75.09023309328674</v>
      </c>
      <c r="N639" s="41">
        <f t="shared" si="120"/>
        <v>8521.894408664588</v>
      </c>
      <c r="O639" s="41"/>
      <c r="P639" s="41"/>
      <c r="Q639" s="41"/>
      <c r="R639" s="57"/>
      <c r="S639" s="57"/>
      <c r="T639" s="41"/>
      <c r="U639" s="41"/>
    </row>
    <row r="640" spans="1:21" ht="12.75">
      <c r="A640" s="116">
        <f t="shared" si="109"/>
        <v>323593.65692962834</v>
      </c>
      <c r="B640" s="117">
        <f t="shared" si="81"/>
        <v>2033198.9107167525</v>
      </c>
      <c r="C640" s="49">
        <f t="shared" si="110"/>
        <v>-57.55208111041901</v>
      </c>
      <c r="D640" s="118">
        <f t="shared" si="111"/>
        <v>-98.29670737500756</v>
      </c>
      <c r="E640" s="49">
        <f t="shared" si="112"/>
        <v>16.532996951285494</v>
      </c>
      <c r="F640" s="49">
        <f t="shared" si="113"/>
        <v>105.49559874027867</v>
      </c>
      <c r="G640" s="118">
        <f t="shared" si="114"/>
        <v>-41.01908415913351</v>
      </c>
      <c r="H640" s="118">
        <f t="shared" si="115"/>
        <v>7.198891365271109</v>
      </c>
      <c r="I640" s="118">
        <f t="shared" si="121"/>
        <v>4.899999999999999</v>
      </c>
      <c r="J640" s="54">
        <f t="shared" si="116"/>
        <v>323593.65692962834</v>
      </c>
      <c r="K640" s="54">
        <f t="shared" si="117"/>
        <v>10000000</v>
      </c>
      <c r="L640" s="49" t="e">
        <f t="shared" si="118"/>
        <v>#DIV/0!</v>
      </c>
      <c r="M640" s="57">
        <f t="shared" si="119"/>
        <v>75.14548348450968</v>
      </c>
      <c r="N640" s="41">
        <f t="shared" si="120"/>
        <v>8555.80309543255</v>
      </c>
      <c r="O640" s="41"/>
      <c r="P640" s="41"/>
      <c r="Q640" s="41"/>
      <c r="R640" s="57"/>
      <c r="S640" s="57"/>
      <c r="T640" s="41"/>
      <c r="U640" s="41"/>
    </row>
    <row r="641" spans="1:21" ht="12.75">
      <c r="A641" s="116">
        <f t="shared" si="109"/>
        <v>331131.1214825912</v>
      </c>
      <c r="B641" s="117">
        <f t="shared" si="81"/>
        <v>2080558.1972493157</v>
      </c>
      <c r="C641" s="49">
        <f t="shared" si="110"/>
        <v>-57.75618648408515</v>
      </c>
      <c r="D641" s="118">
        <f t="shared" si="111"/>
        <v>-98.1104211849471</v>
      </c>
      <c r="E641" s="49">
        <f t="shared" si="112"/>
        <v>16.34041331278293</v>
      </c>
      <c r="F641" s="49">
        <f t="shared" si="113"/>
        <v>105.14729342482822</v>
      </c>
      <c r="G641" s="118">
        <f t="shared" si="114"/>
        <v>-41.41577317130222</v>
      </c>
      <c r="H641" s="118">
        <f t="shared" si="115"/>
        <v>7.03687223988112</v>
      </c>
      <c r="I641" s="118">
        <f t="shared" si="121"/>
        <v>4.799999999999999</v>
      </c>
      <c r="J641" s="54">
        <f t="shared" si="116"/>
        <v>331131.1214825912</v>
      </c>
      <c r="K641" s="54">
        <f t="shared" si="117"/>
        <v>10000000</v>
      </c>
      <c r="L641" s="49" t="e">
        <f t="shared" si="118"/>
        <v>#DIV/0!</v>
      </c>
      <c r="M641" s="57">
        <f t="shared" si="119"/>
        <v>75.1993080887941</v>
      </c>
      <c r="N641" s="41">
        <f t="shared" si="120"/>
        <v>8588.985963065446</v>
      </c>
      <c r="O641" s="41"/>
      <c r="P641" s="41"/>
      <c r="Q641" s="41"/>
      <c r="R641" s="57"/>
      <c r="S641" s="57"/>
      <c r="T641" s="41"/>
      <c r="U641" s="41"/>
    </row>
    <row r="642" spans="1:21" ht="12.75">
      <c r="A642" s="116">
        <f t="shared" si="109"/>
        <v>338844.1561392026</v>
      </c>
      <c r="B642" s="117">
        <f t="shared" si="81"/>
        <v>2129020.6232775035</v>
      </c>
      <c r="C642" s="49">
        <f t="shared" si="110"/>
        <v>-57.96011070613208</v>
      </c>
      <c r="D642" s="118">
        <f t="shared" si="111"/>
        <v>-97.92820651789226</v>
      </c>
      <c r="E642" s="49">
        <f t="shared" si="112"/>
        <v>16.147501804662266</v>
      </c>
      <c r="F642" s="49">
        <f t="shared" si="113"/>
        <v>104.8066257913445</v>
      </c>
      <c r="G642" s="118">
        <f t="shared" si="114"/>
        <v>-41.812608901469815</v>
      </c>
      <c r="H642" s="118">
        <f t="shared" si="115"/>
        <v>6.878419273452238</v>
      </c>
      <c r="I642" s="118">
        <f t="shared" si="121"/>
        <v>4.699999999999999</v>
      </c>
      <c r="J642" s="54">
        <f t="shared" si="116"/>
        <v>338844.1561392026</v>
      </c>
      <c r="K642" s="54">
        <f t="shared" si="117"/>
        <v>10000000</v>
      </c>
      <c r="L642" s="49" t="e">
        <f t="shared" si="118"/>
        <v>#DIV/0!</v>
      </c>
      <c r="M642" s="57">
        <f t="shared" si="119"/>
        <v>75.25174793222553</v>
      </c>
      <c r="N642" s="41">
        <f t="shared" si="120"/>
        <v>8621.457551868278</v>
      </c>
      <c r="O642" s="41"/>
      <c r="P642" s="41"/>
      <c r="Q642" s="41"/>
      <c r="R642" s="57"/>
      <c r="S642" s="57"/>
      <c r="T642" s="41"/>
      <c r="U642" s="41"/>
    </row>
    <row r="643" spans="1:21" ht="12.75">
      <c r="A643" s="116">
        <f t="shared" si="109"/>
        <v>346736.8504525317</v>
      </c>
      <c r="B643" s="117">
        <f t="shared" si="81"/>
        <v>2178611.884221073</v>
      </c>
      <c r="C643" s="49">
        <f t="shared" si="110"/>
        <v>-58.1638616171216</v>
      </c>
      <c r="D643" s="118">
        <f t="shared" si="111"/>
        <v>-97.7499816808872</v>
      </c>
      <c r="E643" s="49">
        <f t="shared" si="112"/>
        <v>15.954276671279548</v>
      </c>
      <c r="F643" s="49">
        <f t="shared" si="113"/>
        <v>104.47344094527334</v>
      </c>
      <c r="G643" s="118">
        <f t="shared" si="114"/>
        <v>-42.20958494584205</v>
      </c>
      <c r="H643" s="118">
        <f t="shared" si="115"/>
        <v>6.723459264386136</v>
      </c>
      <c r="I643" s="118">
        <f t="shared" si="121"/>
        <v>4.6</v>
      </c>
      <c r="J643" s="54">
        <f t="shared" si="116"/>
        <v>346736.8504525317</v>
      </c>
      <c r="K643" s="54">
        <f t="shared" si="117"/>
        <v>10000000</v>
      </c>
      <c r="L643" s="49" t="e">
        <f t="shared" si="118"/>
        <v>#DIV/0!</v>
      </c>
      <c r="M643" s="57">
        <f t="shared" si="119"/>
        <v>75.30284264565837</v>
      </c>
      <c r="N643" s="41">
        <f t="shared" si="120"/>
        <v>8653.232154524092</v>
      </c>
      <c r="O643" s="41"/>
      <c r="P643" s="41"/>
      <c r="Q643" s="41"/>
      <c r="R643" s="57"/>
      <c r="S643" s="57"/>
      <c r="T643" s="41"/>
      <c r="U643" s="41"/>
    </row>
    <row r="644" spans="1:21" ht="12.75">
      <c r="A644" s="116">
        <f t="shared" si="109"/>
        <v>354813.3892335755</v>
      </c>
      <c r="B644" s="117">
        <f t="shared" si="81"/>
        <v>2229358.274022993</v>
      </c>
      <c r="C644" s="49">
        <f t="shared" si="110"/>
        <v>-58.36744673148115</v>
      </c>
      <c r="D644" s="118">
        <f t="shared" si="111"/>
        <v>-97.5756661375724</v>
      </c>
      <c r="E644" s="49">
        <f t="shared" si="112"/>
        <v>15.760751559836612</v>
      </c>
      <c r="F644" s="49">
        <f t="shared" si="113"/>
        <v>104.14758629967032</v>
      </c>
      <c r="G644" s="118">
        <f t="shared" si="114"/>
        <v>-42.60669517164454</v>
      </c>
      <c r="H644" s="118">
        <f t="shared" si="115"/>
        <v>6.571920162097925</v>
      </c>
      <c r="I644" s="118">
        <f t="shared" si="121"/>
        <v>4.5</v>
      </c>
      <c r="J644" s="54">
        <f t="shared" si="116"/>
        <v>354813.3892335755</v>
      </c>
      <c r="K644" s="54">
        <f t="shared" si="117"/>
        <v>10000000</v>
      </c>
      <c r="L644" s="49" t="e">
        <f t="shared" si="118"/>
        <v>#DIV/0!</v>
      </c>
      <c r="M644" s="57">
        <f t="shared" si="119"/>
        <v>75.35263052313464</v>
      </c>
      <c r="N644" s="41">
        <f t="shared" si="120"/>
        <v>8684.323818347793</v>
      </c>
      <c r="O644" s="41"/>
      <c r="P644" s="41"/>
      <c r="Q644" s="41"/>
      <c r="R644" s="57"/>
      <c r="S644" s="57"/>
      <c r="T644" s="41"/>
      <c r="U644" s="41"/>
    </row>
    <row r="645" spans="1:21" ht="12.75">
      <c r="A645" s="116">
        <f t="shared" si="109"/>
        <v>363078.0547701013</v>
      </c>
      <c r="B645" s="117">
        <f t="shared" si="81"/>
        <v>2281286.699090846</v>
      </c>
      <c r="C645" s="49">
        <f t="shared" si="110"/>
        <v>-58.570873249923665</v>
      </c>
      <c r="D645" s="118">
        <f t="shared" si="111"/>
        <v>-97.40518052557812</v>
      </c>
      <c r="E645" s="49">
        <f t="shared" si="112"/>
        <v>15.566939543532406</v>
      </c>
      <c r="F645" s="49">
        <f t="shared" si="113"/>
        <v>103.82891159897933</v>
      </c>
      <c r="G645" s="118">
        <f t="shared" si="114"/>
        <v>-43.00393370639126</v>
      </c>
      <c r="H645" s="118">
        <f t="shared" si="115"/>
        <v>6.423731073401214</v>
      </c>
      <c r="I645" s="118">
        <f t="shared" si="121"/>
        <v>4.4</v>
      </c>
      <c r="J645" s="54">
        <f t="shared" si="116"/>
        <v>363078.0547701013</v>
      </c>
      <c r="K645" s="54">
        <f t="shared" si="117"/>
        <v>10000000</v>
      </c>
      <c r="L645" s="49" t="e">
        <f t="shared" si="118"/>
        <v>#DIV/0!</v>
      </c>
      <c r="M645" s="57">
        <f t="shared" si="119"/>
        <v>75.4011485772944</v>
      </c>
      <c r="N645" s="41">
        <f t="shared" si="120"/>
        <v>8714.746347618018</v>
      </c>
      <c r="O645" s="41"/>
      <c r="P645" s="41"/>
      <c r="Q645" s="41"/>
      <c r="R645" s="57"/>
      <c r="S645" s="57"/>
      <c r="T645" s="41"/>
      <c r="U645" s="41"/>
    </row>
    <row r="646" spans="1:21" ht="12.75">
      <c r="A646" s="116">
        <f t="shared" si="109"/>
        <v>371535.2290971725</v>
      </c>
      <c r="B646" s="117">
        <f t="shared" si="81"/>
        <v>2334424.692562956</v>
      </c>
      <c r="C646" s="49">
        <f t="shared" si="110"/>
        <v>-58.77414807149603</v>
      </c>
      <c r="D646" s="118">
        <f t="shared" si="111"/>
        <v>-97.23844667093726</v>
      </c>
      <c r="E646" s="49">
        <f t="shared" si="112"/>
        <v>15.372853143982015</v>
      </c>
      <c r="F646" s="49">
        <f t="shared" si="113"/>
        <v>103.51726893770063</v>
      </c>
      <c r="G646" s="118">
        <f t="shared" si="114"/>
        <v>-43.401294927514016</v>
      </c>
      <c r="H646" s="118">
        <f t="shared" si="115"/>
        <v>6.27882226676337</v>
      </c>
      <c r="I646" s="118">
        <f t="shared" si="121"/>
        <v>4.300000000000001</v>
      </c>
      <c r="J646" s="54">
        <f t="shared" si="116"/>
        <v>371535.2290971725</v>
      </c>
      <c r="K646" s="54">
        <f t="shared" si="117"/>
        <v>10000000</v>
      </c>
      <c r="L646" s="49" t="e">
        <f t="shared" si="118"/>
        <v>#DIV/0!</v>
      </c>
      <c r="M646" s="57">
        <f t="shared" si="119"/>
        <v>75.44843259196128</v>
      </c>
      <c r="N646" s="41">
        <f t="shared" si="120"/>
        <v>8744.513305980658</v>
      </c>
      <c r="O646" s="41"/>
      <c r="P646" s="41"/>
      <c r="Q646" s="41"/>
      <c r="R646" s="57"/>
      <c r="S646" s="57"/>
      <c r="T646" s="41"/>
      <c r="U646" s="41"/>
    </row>
    <row r="647" spans="1:21" ht="12.75">
      <c r="A647" s="116">
        <f t="shared" si="109"/>
        <v>380189.3963205611</v>
      </c>
      <c r="B647" s="117">
        <f t="shared" si="81"/>
        <v>2388800.4289068263</v>
      </c>
      <c r="C647" s="49">
        <f t="shared" si="110"/>
        <v>-58.97727780525638</v>
      </c>
      <c r="D647" s="118">
        <f t="shared" si="111"/>
        <v>-97.07538759972398</v>
      </c>
      <c r="E647" s="49">
        <f t="shared" si="112"/>
        <v>15.178504352911393</v>
      </c>
      <c r="F647" s="49">
        <f t="shared" si="113"/>
        <v>103.21251277431595</v>
      </c>
      <c r="G647" s="118">
        <f t="shared" si="114"/>
        <v>-43.79877345234499</v>
      </c>
      <c r="H647" s="118">
        <f t="shared" si="115"/>
        <v>6.137125174591972</v>
      </c>
      <c r="I647" s="118">
        <f t="shared" si="121"/>
        <v>4.200000000000001</v>
      </c>
      <c r="J647" s="54">
        <f t="shared" si="116"/>
        <v>380189.3963205611</v>
      </c>
      <c r="K647" s="54">
        <f t="shared" si="117"/>
        <v>10000000</v>
      </c>
      <c r="L647" s="49" t="e">
        <f t="shared" si="118"/>
        <v>#DIV/0!</v>
      </c>
      <c r="M647" s="57">
        <f t="shared" si="119"/>
        <v>75.49451717207596</v>
      </c>
      <c r="N647" s="41">
        <f t="shared" si="120"/>
        <v>8773.638018918318</v>
      </c>
      <c r="O647" s="41"/>
      <c r="P647" s="41"/>
      <c r="Q647" s="41"/>
      <c r="R647" s="57"/>
      <c r="S647" s="57"/>
      <c r="T647" s="41"/>
      <c r="U647" s="41"/>
    </row>
    <row r="648" spans="1:21" ht="12.75">
      <c r="A648" s="116">
        <f t="shared" si="109"/>
        <v>389045.1449942804</v>
      </c>
      <c r="B648" s="117">
        <f t="shared" si="81"/>
        <v>2444442.7388576143</v>
      </c>
      <c r="C648" s="49">
        <f t="shared" si="110"/>
        <v>-59.18026878158414</v>
      </c>
      <c r="D648" s="118">
        <f t="shared" si="111"/>
        <v>-96.91592754711351</v>
      </c>
      <c r="E648" s="49">
        <f t="shared" si="112"/>
        <v>14.983904653138364</v>
      </c>
      <c r="F648" s="49">
        <f t="shared" si="113"/>
        <v>102.91449994081842</v>
      </c>
      <c r="G648" s="118">
        <f t="shared" si="114"/>
        <v>-44.19636412844578</v>
      </c>
      <c r="H648" s="118">
        <f t="shared" si="115"/>
        <v>5.9985723937049045</v>
      </c>
      <c r="I648" s="118">
        <f t="shared" si="121"/>
        <v>4.100000000000001</v>
      </c>
      <c r="J648" s="54">
        <f t="shared" si="116"/>
        <v>389045.1449942804</v>
      </c>
      <c r="K648" s="54">
        <f t="shared" si="117"/>
        <v>10000000</v>
      </c>
      <c r="L648" s="49" t="e">
        <f t="shared" si="118"/>
        <v>#DIV/0!</v>
      </c>
      <c r="M648" s="57">
        <f t="shared" si="119"/>
        <v>75.53943579113721</v>
      </c>
      <c r="N648" s="41">
        <f t="shared" si="120"/>
        <v>8802.13357627988</v>
      </c>
      <c r="O648" s="41"/>
      <c r="P648" s="41"/>
      <c r="Q648" s="41"/>
      <c r="R648" s="57"/>
      <c r="S648" s="57"/>
      <c r="T648" s="41"/>
      <c r="U648" s="41"/>
    </row>
    <row r="649" spans="1:21" ht="12.75">
      <c r="A649" s="116">
        <f t="shared" si="109"/>
        <v>398107.1705534971</v>
      </c>
      <c r="B649" s="117">
        <f t="shared" si="81"/>
        <v>2501381.1247045705</v>
      </c>
      <c r="C649" s="49">
        <f t="shared" si="110"/>
        <v>-59.38312706312623</v>
      </c>
      <c r="D649" s="118">
        <f t="shared" si="111"/>
        <v>-96.75999196404867</v>
      </c>
      <c r="E649" s="49">
        <f t="shared" si="112"/>
        <v>14.789065038848683</v>
      </c>
      <c r="F649" s="49">
        <f t="shared" si="113"/>
        <v>102.62308964817491</v>
      </c>
      <c r="G649" s="118">
        <f t="shared" si="114"/>
        <v>-44.59406202427755</v>
      </c>
      <c r="H649" s="118">
        <f t="shared" si="115"/>
        <v>5.863097684126245</v>
      </c>
      <c r="I649" s="118">
        <f t="shared" si="121"/>
        <v>4.000000000000002</v>
      </c>
      <c r="J649" s="54">
        <f t="shared" si="116"/>
        <v>398107.1705534971</v>
      </c>
      <c r="K649" s="54">
        <f t="shared" si="117"/>
        <v>10000000</v>
      </c>
      <c r="L649" s="49" t="e">
        <f t="shared" si="118"/>
        <v>#DIV/0!</v>
      </c>
      <c r="M649" s="57">
        <f t="shared" si="119"/>
        <v>75.58322083629895</v>
      </c>
      <c r="N649" s="41">
        <f t="shared" si="120"/>
        <v>8830.01283486473</v>
      </c>
      <c r="O649" s="41"/>
      <c r="P649" s="41"/>
      <c r="Q649" s="41"/>
      <c r="R649" s="57"/>
      <c r="S649" s="57"/>
      <c r="T649" s="41"/>
      <c r="U649" s="41"/>
    </row>
    <row r="650" spans="1:21" ht="12.75">
      <c r="A650" s="116">
        <f t="shared" si="109"/>
        <v>407380.2778041125</v>
      </c>
      <c r="B650" s="117">
        <f t="shared" si="81"/>
        <v>2559645.775933538</v>
      </c>
      <c r="C650" s="49">
        <f t="shared" si="110"/>
        <v>-59.58585845538394</v>
      </c>
      <c r="D650" s="118">
        <f t="shared" si="111"/>
        <v>-96.6075075216888</v>
      </c>
      <c r="E650" s="49">
        <f t="shared" si="112"/>
        <v>14.593996035181204</v>
      </c>
      <c r="F650" s="49">
        <f t="shared" si="113"/>
        <v>102.33814348803232</v>
      </c>
      <c r="G650" s="118">
        <f t="shared" si="114"/>
        <v>-44.991862420202736</v>
      </c>
      <c r="H650" s="118">
        <f t="shared" si="115"/>
        <v>5.730635966343513</v>
      </c>
      <c r="I650" s="118">
        <f t="shared" si="121"/>
        <v>3.900000000000002</v>
      </c>
      <c r="J650" s="54">
        <f t="shared" si="116"/>
        <v>407380.2778041125</v>
      </c>
      <c r="K650" s="54">
        <f t="shared" si="117"/>
        <v>10000000</v>
      </c>
      <c r="L650" s="49" t="e">
        <f t="shared" si="118"/>
        <v>#DIV/0!</v>
      </c>
      <c r="M650" s="57">
        <f t="shared" si="119"/>
        <v>75.62590365126225</v>
      </c>
      <c r="N650" s="41">
        <f t="shared" si="120"/>
        <v>8857.288421056546</v>
      </c>
      <c r="O650" s="49"/>
      <c r="P650" s="55"/>
      <c r="Q650" s="55"/>
      <c r="R650" s="41"/>
      <c r="S650" s="41"/>
      <c r="T650" s="41"/>
      <c r="U650" s="41"/>
    </row>
    <row r="651" spans="1:21" ht="12.75">
      <c r="A651" s="116">
        <f t="shared" si="109"/>
        <v>416869.38347033516</v>
      </c>
      <c r="B651" s="117">
        <f t="shared" si="81"/>
        <v>2619267.5852338225</v>
      </c>
      <c r="C651" s="49">
        <f t="shared" si="110"/>
        <v>-59.7884685169461</v>
      </c>
      <c r="D651" s="118">
        <f t="shared" si="111"/>
        <v>-96.45840211380668</v>
      </c>
      <c r="E651" s="49">
        <f t="shared" si="112"/>
        <v>14.398707717133831</v>
      </c>
      <c r="F651" s="49">
        <f t="shared" si="113"/>
        <v>102.05952543095978</v>
      </c>
      <c r="G651" s="118">
        <f t="shared" si="114"/>
        <v>-45.389760799812265</v>
      </c>
      <c r="H651" s="118">
        <f t="shared" si="115"/>
        <v>5.601123317153096</v>
      </c>
      <c r="I651" s="118">
        <f t="shared" si="121"/>
        <v>3.800000000000002</v>
      </c>
      <c r="J651" s="54">
        <f t="shared" si="116"/>
        <v>416869.38347033516</v>
      </c>
      <c r="K651" s="54">
        <f t="shared" si="117"/>
        <v>10000000</v>
      </c>
      <c r="L651" s="49" t="e">
        <f t="shared" si="118"/>
        <v>#DIV/0!</v>
      </c>
      <c r="M651" s="57">
        <f t="shared" si="119"/>
        <v>75.66751457709063</v>
      </c>
      <c r="N651" s="41">
        <f t="shared" si="120"/>
        <v>8883.97273350159</v>
      </c>
      <c r="O651" s="49"/>
      <c r="P651" s="55"/>
      <c r="Q651" s="55"/>
      <c r="R651" s="41"/>
      <c r="S651" s="41"/>
      <c r="T651" s="41"/>
      <c r="U651" s="41"/>
    </row>
    <row r="652" spans="1:21" ht="12.75">
      <c r="A652" s="116">
        <f t="shared" si="109"/>
        <v>426579.51880159247</v>
      </c>
      <c r="B652" s="117">
        <f t="shared" si="81"/>
        <v>2680278.1648779036</v>
      </c>
      <c r="C652" s="49">
        <f t="shared" si="110"/>
        <v>-59.990962569374055</v>
      </c>
      <c r="D652" s="118">
        <f t="shared" si="111"/>
        <v>-96.31260485729085</v>
      </c>
      <c r="E652" s="49">
        <f t="shared" si="112"/>
        <v>14.20320972780453</v>
      </c>
      <c r="F652" s="49">
        <f t="shared" si="113"/>
        <v>101.78710182150287</v>
      </c>
      <c r="G652" s="118">
        <f t="shared" si="114"/>
        <v>-45.78775284156953</v>
      </c>
      <c r="H652" s="118">
        <f t="shared" si="115"/>
        <v>5.4744969642120225</v>
      </c>
      <c r="I652" s="118">
        <f t="shared" si="121"/>
        <v>3.700000000000002</v>
      </c>
      <c r="J652" s="54">
        <f t="shared" si="116"/>
        <v>426579.51880159247</v>
      </c>
      <c r="K652" s="54">
        <f t="shared" si="117"/>
        <v>10000000</v>
      </c>
      <c r="L652" s="49" t="e">
        <f t="shared" si="118"/>
        <v>#DIV/0!</v>
      </c>
      <c r="M652" s="57">
        <f t="shared" si="119"/>
        <v>75.70808299106935</v>
      </c>
      <c r="N652" s="41">
        <f t="shared" si="120"/>
        <v>8910.077945826748</v>
      </c>
      <c r="O652" s="49"/>
      <c r="P652" s="55"/>
      <c r="Q652" s="55"/>
      <c r="R652" s="41"/>
      <c r="S652" s="41"/>
      <c r="T652" s="41"/>
      <c r="U652" s="41"/>
    </row>
    <row r="653" spans="1:21" ht="12.75">
      <c r="A653" s="116">
        <f t="shared" si="109"/>
        <v>436515.8322401658</v>
      </c>
      <c r="B653" s="117">
        <f t="shared" si="81"/>
        <v>2742709.863482679</v>
      </c>
      <c r="C653" s="49">
        <f t="shared" si="110"/>
        <v>-60.193345706745205</v>
      </c>
      <c r="D653" s="118">
        <f t="shared" si="111"/>
        <v>-96.1700460909006</v>
      </c>
      <c r="E653" s="49">
        <f t="shared" si="112"/>
        <v>14.007511295982361</v>
      </c>
      <c r="F653" s="49">
        <f t="shared" si="113"/>
        <v>101.52074137030925</v>
      </c>
      <c r="G653" s="118">
        <f t="shared" si="114"/>
        <v>-46.185834410762844</v>
      </c>
      <c r="H653" s="118">
        <f t="shared" si="115"/>
        <v>5.350695279408654</v>
      </c>
      <c r="I653" s="118">
        <f t="shared" si="121"/>
        <v>3.600000000000002</v>
      </c>
      <c r="J653" s="54">
        <f t="shared" si="116"/>
        <v>436515.8322401658</v>
      </c>
      <c r="K653" s="54">
        <f t="shared" si="117"/>
        <v>10000000</v>
      </c>
      <c r="L653" s="49" t="e">
        <f t="shared" si="118"/>
        <v>#DIV/0!</v>
      </c>
      <c r="M653" s="57">
        <f t="shared" si="119"/>
        <v>75.7476373437204</v>
      </c>
      <c r="N653" s="41">
        <f t="shared" si="120"/>
        <v>8935.616009392901</v>
      </c>
      <c r="O653" s="41"/>
      <c r="P653" s="41"/>
      <c r="Q653" s="41"/>
      <c r="R653" s="41"/>
      <c r="S653" s="41"/>
      <c r="T653" s="41"/>
      <c r="U653" s="41"/>
    </row>
    <row r="654" spans="1:21" ht="12.75">
      <c r="A654" s="116">
        <f t="shared" si="109"/>
        <v>446683.5921509629</v>
      </c>
      <c r="B654" s="117">
        <f t="shared" si="81"/>
        <v>2806595.783161129</v>
      </c>
      <c r="C654" s="49">
        <f t="shared" si="110"/>
        <v>-60.39562280486176</v>
      </c>
      <c r="D654" s="118">
        <f t="shared" si="111"/>
        <v>-96.03065737241342</v>
      </c>
      <c r="E654" s="49">
        <f t="shared" si="112"/>
        <v>13.811621253102789</v>
      </c>
      <c r="F654" s="49">
        <f t="shared" si="113"/>
        <v>101.26031514357003</v>
      </c>
      <c r="G654" s="118">
        <f t="shared" si="114"/>
        <v>-46.58400155175897</v>
      </c>
      <c r="H654" s="118">
        <f t="shared" si="115"/>
        <v>5.22965777115661</v>
      </c>
      <c r="I654" s="118">
        <f t="shared" si="121"/>
        <v>3.5000000000000018</v>
      </c>
      <c r="J654" s="54">
        <f t="shared" si="116"/>
        <v>446683.5921509629</v>
      </c>
      <c r="K654" s="54">
        <f t="shared" si="117"/>
        <v>10000000</v>
      </c>
      <c r="L654" s="49" t="e">
        <f t="shared" si="118"/>
        <v>#DIV/0!</v>
      </c>
      <c r="M654" s="57">
        <f t="shared" si="119"/>
        <v>75.78620519407832</v>
      </c>
      <c r="N654" s="41">
        <f t="shared" si="120"/>
        <v>8960.59865607912</v>
      </c>
      <c r="O654" s="41"/>
      <c r="P654" s="41"/>
      <c r="Q654" s="41"/>
      <c r="R654" s="41"/>
      <c r="S654" s="41"/>
      <c r="T654" s="41"/>
      <c r="U654" s="41"/>
    </row>
    <row r="655" spans="1:21" ht="12.75">
      <c r="A655" s="116">
        <f t="shared" si="109"/>
        <v>457088.18961487483</v>
      </c>
      <c r="B655" s="117">
        <f t="shared" si="81"/>
        <v>2871969.7970734984</v>
      </c>
      <c r="C655" s="49">
        <f t="shared" si="110"/>
        <v>-60.59779853013207</v>
      </c>
      <c r="D655" s="118">
        <f t="shared" si="111"/>
        <v>-95.89437147429614</v>
      </c>
      <c r="E655" s="49">
        <f t="shared" si="112"/>
        <v>13.61554804958372</v>
      </c>
      <c r="F655" s="49">
        <f t="shared" si="113"/>
        <v>101.00569655000677</v>
      </c>
      <c r="G655" s="118">
        <f t="shared" si="114"/>
        <v>-46.982250480548345</v>
      </c>
      <c r="H655" s="118">
        <f t="shared" si="115"/>
        <v>5.1113250757106385</v>
      </c>
      <c r="I655" s="118">
        <f t="shared" si="121"/>
        <v>3.4000000000000017</v>
      </c>
      <c r="J655" s="54">
        <f t="shared" si="116"/>
        <v>457088.18961487483</v>
      </c>
      <c r="K655" s="54">
        <f t="shared" si="117"/>
        <v>10000000</v>
      </c>
      <c r="L655" s="49" t="e">
        <f t="shared" si="118"/>
        <v>#DIV/0!</v>
      </c>
      <c r="M655" s="57">
        <f t="shared" si="119"/>
        <v>75.82381324332447</v>
      </c>
      <c r="N655" s="41">
        <f t="shared" si="120"/>
        <v>8985.037401093787</v>
      </c>
      <c r="O655" s="41"/>
      <c r="P655" s="41"/>
      <c r="Q655" s="41"/>
      <c r="R655" s="41"/>
      <c r="S655" s="41"/>
      <c r="T655" s="41"/>
      <c r="U655" s="41"/>
    </row>
    <row r="656" spans="1:21" ht="12.75">
      <c r="A656" s="116">
        <f t="shared" si="109"/>
        <v>467735.141287198</v>
      </c>
      <c r="B656" s="117">
        <f t="shared" si="81"/>
        <v>2938866.5673872903</v>
      </c>
      <c r="C656" s="49">
        <f t="shared" si="110"/>
        <v>-60.79987734813209</v>
      </c>
      <c r="D656" s="118">
        <f t="shared" si="111"/>
        <v>-95.76112237802306</v>
      </c>
      <c r="E656" s="49">
        <f t="shared" si="112"/>
        <v>13.419299770557615</v>
      </c>
      <c r="F656" s="49">
        <f t="shared" si="113"/>
        <v>100.75676132561797</v>
      </c>
      <c r="G656" s="118">
        <f t="shared" si="114"/>
        <v>-47.38057757757448</v>
      </c>
      <c r="H656" s="118">
        <f t="shared" si="115"/>
        <v>4.995638947594912</v>
      </c>
      <c r="I656" s="118">
        <f t="shared" si="121"/>
        <v>3.3000000000000016</v>
      </c>
      <c r="J656" s="54">
        <f t="shared" si="116"/>
        <v>467735.141287198</v>
      </c>
      <c r="K656" s="54">
        <f t="shared" si="117"/>
        <v>10000000</v>
      </c>
      <c r="L656" s="49" t="e">
        <f t="shared" si="118"/>
        <v>#DIV/0!</v>
      </c>
      <c r="M656" s="57">
        <f t="shared" si="119"/>
        <v>75.86048736687077</v>
      </c>
      <c r="N656" s="41">
        <f t="shared" si="120"/>
        <v>9008.943545808559</v>
      </c>
      <c r="O656" s="41"/>
      <c r="P656" s="41"/>
      <c r="Q656" s="41"/>
      <c r="R656" s="41"/>
      <c r="S656" s="41"/>
      <c r="T656" s="41"/>
      <c r="U656" s="41"/>
    </row>
    <row r="657" spans="1:21" ht="12.75">
      <c r="A657" s="116">
        <f t="shared" si="109"/>
        <v>478630.0923226381</v>
      </c>
      <c r="B657" s="117">
        <f t="shared" si="81"/>
        <v>3007321.5636556083</v>
      </c>
      <c r="C657" s="49">
        <f t="shared" si="110"/>
        <v>-61.001863531854596</v>
      </c>
      <c r="D657" s="118">
        <f t="shared" si="111"/>
        <v>-95.63084526715707</v>
      </c>
      <c r="E657" s="49">
        <f t="shared" si="112"/>
        <v>13.222884151016402</v>
      </c>
      <c r="F657" s="49">
        <f t="shared" si="113"/>
        <v>100.51338751638865</v>
      </c>
      <c r="G657" s="118">
        <f t="shared" si="114"/>
        <v>-47.778979380838194</v>
      </c>
      <c r="H657" s="118">
        <f t="shared" si="115"/>
        <v>4.882542249231577</v>
      </c>
      <c r="I657" s="118">
        <f t="shared" si="121"/>
        <v>3.2000000000000015</v>
      </c>
      <c r="J657" s="54">
        <f t="shared" si="116"/>
        <v>478630.0923226381</v>
      </c>
      <c r="K657" s="54">
        <f t="shared" si="117"/>
        <v>10000000</v>
      </c>
      <c r="L657" s="49" t="e">
        <f t="shared" si="118"/>
        <v>#DIV/0!</v>
      </c>
      <c r="M657" s="57">
        <f t="shared" si="119"/>
        <v>75.89625264497955</v>
      </c>
      <c r="N657" s="41">
        <f t="shared" si="120"/>
        <v>9032.32818061154</v>
      </c>
      <c r="O657" s="142"/>
      <c r="P657" s="41"/>
      <c r="Q657" s="41"/>
      <c r="R657" s="41"/>
      <c r="S657" s="41"/>
      <c r="T657" s="41"/>
      <c r="U657" s="41"/>
    </row>
    <row r="658" spans="1:21" ht="12.75">
      <c r="A658" s="116">
        <f t="shared" si="109"/>
        <v>489778.819368446</v>
      </c>
      <c r="B658" s="117">
        <f t="shared" si="81"/>
        <v>3077371.0816235845</v>
      </c>
      <c r="C658" s="49">
        <f t="shared" si="110"/>
        <v>-61.203761169654086</v>
      </c>
      <c r="D658" s="118">
        <f t="shared" si="111"/>
        <v>-95.5034765193025</v>
      </c>
      <c r="E658" s="49">
        <f t="shared" si="112"/>
        <v>13.02630859038482</v>
      </c>
      <c r="F658" s="49">
        <f t="shared" si="113"/>
        <v>100.27545545915095</v>
      </c>
      <c r="G658" s="118">
        <f t="shared" si="114"/>
        <v>-48.177452579269264</v>
      </c>
      <c r="H658" s="118">
        <f t="shared" si="115"/>
        <v>4.771978939848452</v>
      </c>
      <c r="I658" s="118">
        <f t="shared" si="121"/>
        <v>3.1000000000000014</v>
      </c>
      <c r="J658" s="54">
        <f t="shared" si="116"/>
        <v>489778.819368446</v>
      </c>
      <c r="K658" s="54">
        <f t="shared" si="117"/>
        <v>10000000</v>
      </c>
      <c r="L658" s="49" t="e">
        <f t="shared" si="118"/>
        <v>#DIV/0!</v>
      </c>
      <c r="M658" s="57">
        <f t="shared" si="119"/>
        <v>75.93113339199778</v>
      </c>
      <c r="N658" s="41">
        <f t="shared" si="120"/>
        <v>9055.202187776109</v>
      </c>
      <c r="O658" s="41"/>
      <c r="P658" s="41"/>
      <c r="Q658" s="41"/>
      <c r="R658" s="41"/>
      <c r="S658" s="41"/>
      <c r="T658" s="41"/>
      <c r="U658" s="41"/>
    </row>
    <row r="659" spans="1:21" ht="12.75">
      <c r="A659" s="116">
        <f t="shared" si="109"/>
        <v>501187.2336272721</v>
      </c>
      <c r="B659" s="117">
        <f t="shared" si="81"/>
        <v>3149052.2624728587</v>
      </c>
      <c r="C659" s="49">
        <f t="shared" si="110"/>
        <v>-61.405574172895996</v>
      </c>
      <c r="D659" s="118">
        <f t="shared" si="111"/>
        <v>-95.37895369703233</v>
      </c>
      <c r="E659" s="49">
        <f t="shared" si="112"/>
        <v>12.829580166539268</v>
      </c>
      <c r="F659" s="49">
        <f t="shared" si="113"/>
        <v>100.04284776077334</v>
      </c>
      <c r="G659" s="118">
        <f t="shared" si="114"/>
        <v>-48.57599400635673</v>
      </c>
      <c r="H659" s="118">
        <f t="shared" si="115"/>
        <v>4.663894063741012</v>
      </c>
      <c r="I659" s="118">
        <f t="shared" si="121"/>
        <v>3.0000000000000013</v>
      </c>
      <c r="J659" s="54">
        <f t="shared" si="116"/>
        <v>501187.2336272721</v>
      </c>
      <c r="K659" s="54">
        <f t="shared" si="117"/>
        <v>10000000</v>
      </c>
      <c r="L659" s="49" t="e">
        <f t="shared" si="118"/>
        <v>#DIV/0!</v>
      </c>
      <c r="M659" s="57">
        <f t="shared" si="119"/>
        <v>75.9651531842827</v>
      </c>
      <c r="N659" s="41">
        <f t="shared" si="120"/>
        <v>9077.576244342028</v>
      </c>
      <c r="O659" s="41"/>
      <c r="P659" s="41"/>
      <c r="Q659" s="41"/>
      <c r="R659" s="41"/>
      <c r="S659" s="41"/>
      <c r="T659" s="41"/>
      <c r="U659" s="41"/>
    </row>
    <row r="660" spans="1:21" ht="12.75">
      <c r="A660" s="116">
        <f t="shared" si="109"/>
        <v>512861.3839913647</v>
      </c>
      <c r="B660" s="117">
        <f t="shared" si="81"/>
        <v>3222403.1125143305</v>
      </c>
      <c r="C660" s="49">
        <f t="shared" si="110"/>
        <v>-61.607306283317655</v>
      </c>
      <c r="D660" s="118">
        <f t="shared" si="111"/>
        <v>-95.25721553788459</v>
      </c>
      <c r="E660" s="49">
        <f t="shared" si="112"/>
        <v>12.632705649288464</v>
      </c>
      <c r="F660" s="49">
        <f t="shared" si="113"/>
        <v>99.81544927584365</v>
      </c>
      <c r="G660" s="118">
        <f t="shared" si="114"/>
        <v>-48.97460063402919</v>
      </c>
      <c r="H660" s="118">
        <f t="shared" si="115"/>
        <v>4.558233737959057</v>
      </c>
      <c r="I660" s="118">
        <f t="shared" si="121"/>
        <v>2.9000000000000012</v>
      </c>
      <c r="J660" s="54">
        <f t="shared" si="116"/>
        <v>512861.3839913647</v>
      </c>
      <c r="K660" s="54">
        <f t="shared" si="117"/>
        <v>10000000</v>
      </c>
      <c r="L660" s="49" t="e">
        <f t="shared" si="118"/>
        <v>#DIV/0!</v>
      </c>
      <c r="M660" s="57">
        <f t="shared" si="119"/>
        <v>75.99833488688739</v>
      </c>
      <c r="N660" s="41">
        <f t="shared" si="120"/>
        <v>9099.46082500567</v>
      </c>
      <c r="O660" s="41"/>
      <c r="P660" s="41"/>
      <c r="Q660" s="41"/>
      <c r="R660" s="41"/>
      <c r="S660" s="41"/>
      <c r="T660" s="41"/>
      <c r="U660" s="41"/>
    </row>
    <row r="661" spans="1:21" ht="12.75">
      <c r="A661" s="116">
        <f t="shared" si="109"/>
        <v>524807.4602497724</v>
      </c>
      <c r="B661" s="117">
        <f t="shared" si="81"/>
        <v>3297462.523339605</v>
      </c>
      <c r="C661" s="49">
        <f t="shared" si="110"/>
        <v>-61.808961080109306</v>
      </c>
      <c r="D661" s="118">
        <f t="shared" si="111"/>
        <v>-95.13820194351786</v>
      </c>
      <c r="E661" s="49">
        <f t="shared" si="112"/>
        <v>12.435691513331937</v>
      </c>
      <c r="F661" s="49">
        <f t="shared" si="113"/>
        <v>99.59314708300037</v>
      </c>
      <c r="G661" s="118">
        <f t="shared" si="114"/>
        <v>-49.37326956677737</v>
      </c>
      <c r="H661" s="118">
        <f t="shared" si="115"/>
        <v>4.454945139482518</v>
      </c>
      <c r="I661" s="118">
        <f t="shared" si="121"/>
        <v>2.800000000000001</v>
      </c>
      <c r="J661" s="54">
        <f t="shared" si="116"/>
        <v>524807.4602497724</v>
      </c>
      <c r="K661" s="54">
        <f t="shared" si="117"/>
        <v>10000000</v>
      </c>
      <c r="L661" s="49" t="e">
        <f t="shared" si="118"/>
        <v>#DIV/0!</v>
      </c>
      <c r="M661" s="57">
        <f t="shared" si="119"/>
        <v>76.03070067907305</v>
      </c>
      <c r="N661" s="41">
        <f t="shared" si="120"/>
        <v>9120.866205016335</v>
      </c>
      <c r="O661" s="41"/>
      <c r="P661" s="41"/>
      <c r="Q661" s="41"/>
      <c r="R661" s="41"/>
      <c r="S661" s="41"/>
      <c r="T661" s="41"/>
      <c r="U661" s="41"/>
    </row>
    <row r="662" spans="1:21" ht="12.75">
      <c r="A662" s="116">
        <f t="shared" si="109"/>
        <v>537031.7963702526</v>
      </c>
      <c r="B662" s="117">
        <f t="shared" si="81"/>
        <v>3374270.2924418305</v>
      </c>
      <c r="C662" s="49">
        <f t="shared" si="110"/>
        <v>-62.010541986724554</v>
      </c>
      <c r="D662" s="118">
        <f t="shared" si="111"/>
        <v>-95.02185396811001</v>
      </c>
      <c r="E662" s="49">
        <f t="shared" si="112"/>
        <v>12.238543950713348</v>
      </c>
      <c r="F662" s="49">
        <f t="shared" si="113"/>
        <v>99.37583046005764</v>
      </c>
      <c r="G662" s="118">
        <f t="shared" si="114"/>
        <v>-49.771998036011205</v>
      </c>
      <c r="H662" s="118">
        <f t="shared" si="115"/>
        <v>4.353976491947634</v>
      </c>
      <c r="I662" s="118">
        <f t="shared" si="121"/>
        <v>2.700000000000001</v>
      </c>
      <c r="J662" s="54">
        <f t="shared" si="116"/>
        <v>537031.7963702526</v>
      </c>
      <c r="K662" s="54">
        <f t="shared" si="117"/>
        <v>10000000</v>
      </c>
      <c r="L662" s="49" t="e">
        <f t="shared" si="118"/>
        <v>#DIV/0!</v>
      </c>
      <c r="M662" s="57">
        <f t="shared" si="119"/>
        <v>76.06227207870954</v>
      </c>
      <c r="N662" s="41">
        <f t="shared" si="120"/>
        <v>9141.80246307583</v>
      </c>
      <c r="O662" s="41"/>
      <c r="P662" s="41"/>
      <c r="Q662" s="41"/>
      <c r="R662" s="41"/>
      <c r="S662" s="41"/>
      <c r="T662" s="41"/>
      <c r="U662" s="41"/>
    </row>
    <row r="663" spans="1:21" ht="12.75">
      <c r="A663" s="116">
        <f t="shared" si="109"/>
        <v>549540.8738576244</v>
      </c>
      <c r="B663" s="117">
        <f t="shared" si="81"/>
        <v>3452867.144316856</v>
      </c>
      <c r="C663" s="49">
        <f t="shared" si="110"/>
        <v>-62.21205227742666</v>
      </c>
      <c r="D663" s="118">
        <f t="shared" si="111"/>
        <v>-94.90811380607738</v>
      </c>
      <c r="E663" s="49">
        <f t="shared" si="112"/>
        <v>12.041268882784246</v>
      </c>
      <c r="F663" s="49">
        <f t="shared" si="113"/>
        <v>99.16339085805623</v>
      </c>
      <c r="G663" s="118">
        <f t="shared" si="114"/>
        <v>-50.17078339464241</v>
      </c>
      <c r="H663" s="118">
        <f t="shared" si="115"/>
        <v>4.255277051978851</v>
      </c>
      <c r="I663" s="118">
        <f t="shared" si="121"/>
        <v>2.600000000000001</v>
      </c>
      <c r="J663" s="54">
        <f t="shared" si="116"/>
        <v>549540.8738576244</v>
      </c>
      <c r="K663" s="54">
        <f t="shared" si="117"/>
        <v>10000000</v>
      </c>
      <c r="L663" s="49" t="e">
        <f t="shared" si="118"/>
        <v>#DIV/0!</v>
      </c>
      <c r="M663" s="57">
        <f t="shared" si="119"/>
        <v>76.0930699656223</v>
      </c>
      <c r="N663" s="41">
        <f t="shared" si="120"/>
        <v>9162.279484238543</v>
      </c>
      <c r="O663" s="41"/>
      <c r="P663" s="41"/>
      <c r="Q663" s="41"/>
      <c r="R663" s="41"/>
      <c r="S663" s="41"/>
      <c r="T663" s="41"/>
      <c r="U663" s="41"/>
    </row>
    <row r="664" spans="1:21" ht="12.75">
      <c r="A664" s="116">
        <f t="shared" si="109"/>
        <v>562341.3251903489</v>
      </c>
      <c r="B664" s="117">
        <f t="shared" si="81"/>
        <v>3533294.752055898</v>
      </c>
      <c r="C664" s="49">
        <f t="shared" si="110"/>
        <v>-62.41349508358017</v>
      </c>
      <c r="D664" s="118">
        <f t="shared" si="111"/>
        <v>-94.79692477918809</v>
      </c>
      <c r="E664" s="49">
        <f t="shared" si="112"/>
        <v>11.84387197169434</v>
      </c>
      <c r="F664" s="49">
        <f t="shared" si="113"/>
        <v>98.95572187436845</v>
      </c>
      <c r="G664" s="118">
        <f t="shared" si="114"/>
        <v>-50.56962311188583</v>
      </c>
      <c r="H664" s="118">
        <f t="shared" si="115"/>
        <v>4.158797095180361</v>
      </c>
      <c r="I664" s="118">
        <f t="shared" si="121"/>
        <v>2.500000000000001</v>
      </c>
      <c r="J664" s="54">
        <f t="shared" si="116"/>
        <v>562341.3251903489</v>
      </c>
      <c r="K664" s="54">
        <f t="shared" si="117"/>
        <v>10000000</v>
      </c>
      <c r="L664" s="49" t="e">
        <f t="shared" si="118"/>
        <v>#DIV/0!</v>
      </c>
      <c r="M664" s="57">
        <f t="shared" si="119"/>
        <v>76.12311460394027</v>
      </c>
      <c r="N664" s="41">
        <f t="shared" si="120"/>
        <v>9182.306962809549</v>
      </c>
      <c r="O664" s="41"/>
      <c r="P664" s="41"/>
      <c r="Q664" s="41"/>
      <c r="R664" s="41"/>
      <c r="S664" s="41"/>
      <c r="T664" s="41"/>
      <c r="U664" s="41"/>
    </row>
    <row r="665" spans="1:21" ht="12.75">
      <c r="A665" s="116">
        <f aca="true" t="shared" si="122" ref="A665:A689">Fsw*10/10^(finc/10)</f>
        <v>575439.9373371569</v>
      </c>
      <c r="B665" s="117">
        <f t="shared" si="81"/>
        <v>3615595.7594411657</v>
      </c>
      <c r="C665" s="49">
        <f aca="true" t="shared" si="123" ref="C665:C689">20*LOG(Vin/Vref*IMABS(IMDIV(COMPLEX(1,w/wz),COMPLEX(1-(w^2)*L*Cout,w*(L/Rout+ESR*Cout)))))</f>
        <v>-62.614873399696016</v>
      </c>
      <c r="D665" s="118">
        <f aca="true" t="shared" si="124" ref="D665:D689">(IMARGUMENT(IMDIV(COMPLEX(1,w/wz),COMPLEX(1-(w^2)*L*Cout,w*(L/Rout+ESR*Cout))))*180/PI()+0)</f>
        <v>-94.68823132313774</v>
      </c>
      <c r="E665" s="49">
        <f aca="true" t="shared" si="125" ref="E665:E689">20*LOG(_fp0*IMABS(IMDIV(COMPLEX(1-f*f/(_fz1*_fz2),f/_fz1+f/_fz2),COMPLEX(-f*f/_fp1-f*f/_fp2,f-f*f*f/(_fp1*_fp2)))))</f>
        <v>11.646358631424675</v>
      </c>
      <c r="F665" s="49">
        <f aca="true" t="shared" si="126" ref="F665:F689">(IMARGUMENT(IMDIV(COMPLEX(1-f*f/(_fz1*_fz2),f/_fz1+f/_fz2),COMPLEX(-f*f/_fp1-f*f/_fp2,f-f*f*f/(_fp1*_fp2)))))*180/PI()+180</f>
        <v>98.7527192249717</v>
      </c>
      <c r="G665" s="118">
        <f aca="true" t="shared" si="127" ref="G665:G688">Gmod+Gea</f>
        <v>-50.96851476827134</v>
      </c>
      <c r="H665" s="118">
        <f aca="true" t="shared" si="128" ref="H665:H688">Pmod+Pea</f>
        <v>4.064487901833957</v>
      </c>
      <c r="I665" s="118">
        <f t="shared" si="121"/>
        <v>2.400000000000001</v>
      </c>
      <c r="J665" s="54">
        <f aca="true" t="shared" si="129" ref="J665:J689">IF(Gloop&lt;=0,f,10000000)</f>
        <v>575439.9373371569</v>
      </c>
      <c r="K665" s="54">
        <f aca="true" t="shared" si="130" ref="K665:K694">IF(Ploop&lt;0,f,10000000)</f>
        <v>10000000</v>
      </c>
      <c r="L665" s="49" t="e">
        <f aca="true" t="shared" si="131" ref="L665:L689">(IMARGUMENT(IMDIV(COMPLEX(1,w/wz),COMPLEX(1-(w^2)/wlc,w/wd-(w^3)/ws))))*180/PI()</f>
        <v>#DIV/0!</v>
      </c>
      <c r="M665" s="57">
        <f aca="true" t="shared" si="132" ref="M665:M689">20*LOG10(POWER(10,-GdB/20)*Fc*0.1*IMABS(IMDIV(COMPLEX(1,Fc/f),COMPLEX(1,Fc/N666)))^kk23)</f>
        <v>76.1524256634951</v>
      </c>
      <c r="N665" s="41">
        <f aca="true" t="shared" si="133" ref="N665:N689">Fc/TAN((-Gp-90+PM)*PI()/180/kk23+IMARGUMENT((COMPLEX(1,Fc/f))))</f>
        <v>9201.89440523831</v>
      </c>
      <c r="O665" s="41"/>
      <c r="P665" s="41"/>
      <c r="Q665" s="41"/>
      <c r="R665" s="41"/>
      <c r="S665" s="41"/>
      <c r="T665" s="41"/>
      <c r="U665" s="41"/>
    </row>
    <row r="666" spans="1:21" ht="12.75">
      <c r="A666" s="116">
        <f t="shared" si="122"/>
        <v>588843.6553555889</v>
      </c>
      <c r="B666" s="117">
        <f t="shared" si="81"/>
        <v>3699813.8035561563</v>
      </c>
      <c r="C666" s="49">
        <f t="shared" si="123"/>
        <v>-62.816190089237324</v>
      </c>
      <c r="D666" s="118">
        <f t="shared" si="124"/>
        <v>-94.58197897364997</v>
      </c>
      <c r="E666" s="49">
        <f t="shared" si="125"/>
        <v>11.448734038378097</v>
      </c>
      <c r="F666" s="49">
        <f t="shared" si="126"/>
        <v>98.55428071600001</v>
      </c>
      <c r="G666" s="118">
        <f t="shared" si="127"/>
        <v>-51.367456050859225</v>
      </c>
      <c r="H666" s="118">
        <f t="shared" si="128"/>
        <v>3.972301742350041</v>
      </c>
      <c r="I666" s="118">
        <f aca="true" t="shared" si="134" ref="I666:I688">I667+0.1</f>
        <v>2.3000000000000007</v>
      </c>
      <c r="J666" s="54">
        <f t="shared" si="129"/>
        <v>588843.6553555889</v>
      </c>
      <c r="K666" s="54">
        <f t="shared" si="130"/>
        <v>10000000</v>
      </c>
      <c r="L666" s="49" t="e">
        <f t="shared" si="131"/>
        <v>#DIV/0!</v>
      </c>
      <c r="M666" s="57">
        <f t="shared" si="132"/>
        <v>76.18102224032144</v>
      </c>
      <c r="N666" s="41">
        <f t="shared" si="133"/>
        <v>9221.051133005616</v>
      </c>
      <c r="O666" s="41"/>
      <c r="P666" s="41"/>
      <c r="Q666" s="41"/>
      <c r="R666" s="41"/>
      <c r="S666" s="41"/>
      <c r="T666" s="41"/>
      <c r="U666" s="41"/>
    </row>
    <row r="667" spans="1:21" ht="12.75">
      <c r="A667" s="116">
        <f t="shared" si="122"/>
        <v>602559.5860743576</v>
      </c>
      <c r="B667" s="117">
        <f t="shared" si="81"/>
        <v>3785993.537922617</v>
      </c>
      <c r="C667" s="49">
        <f t="shared" si="123"/>
        <v>-63.01744789019438</v>
      </c>
      <c r="D667" s="118">
        <f t="shared" si="124"/>
        <v>-94.47811435216171</v>
      </c>
      <c r="E667" s="49">
        <f t="shared" si="125"/>
        <v>11.251003141543398</v>
      </c>
      <c r="F667" s="49">
        <f t="shared" si="126"/>
        <v>98.3603062146738</v>
      </c>
      <c r="G667" s="118">
        <f t="shared" si="127"/>
        <v>-51.76644474865098</v>
      </c>
      <c r="H667" s="118">
        <f t="shared" si="128"/>
        <v>3.8821918625120873</v>
      </c>
      <c r="I667" s="118">
        <f t="shared" si="134"/>
        <v>2.2000000000000006</v>
      </c>
      <c r="J667" s="54">
        <f t="shared" si="129"/>
        <v>602559.5860743576</v>
      </c>
      <c r="K667" s="54">
        <f t="shared" si="130"/>
        <v>10000000</v>
      </c>
      <c r="L667" s="49" t="e">
        <f t="shared" si="131"/>
        <v>#DIV/0!</v>
      </c>
      <c r="M667" s="57">
        <f t="shared" si="132"/>
        <v>76.20892287630264</v>
      </c>
      <c r="N667" s="41">
        <f t="shared" si="133"/>
        <v>9239.786285501841</v>
      </c>
      <c r="O667" s="41"/>
      <c r="P667" s="41"/>
      <c r="Q667" s="41"/>
      <c r="R667" s="41"/>
      <c r="S667" s="41"/>
      <c r="T667" s="41"/>
      <c r="U667" s="41"/>
    </row>
    <row r="668" spans="1:21" ht="12.75">
      <c r="A668" s="116">
        <f t="shared" si="122"/>
        <v>616595.001861482</v>
      </c>
      <c r="B668" s="117">
        <f t="shared" si="81"/>
        <v>3874180.6561764334</v>
      </c>
      <c r="C668" s="49">
        <f t="shared" si="123"/>
        <v>-63.21864942043653</v>
      </c>
      <c r="D668" s="118">
        <f t="shared" si="124"/>
        <v>-94.37658515114757</v>
      </c>
      <c r="E668" s="49">
        <f t="shared" si="125"/>
        <v>11.05317067224761</v>
      </c>
      <c r="F668" s="49">
        <f t="shared" si="126"/>
        <v>98.17069761970198</v>
      </c>
      <c r="G668" s="118">
        <f t="shared" si="127"/>
        <v>-52.16547874818892</v>
      </c>
      <c r="H668" s="118">
        <f t="shared" si="128"/>
        <v>3.7941124685544168</v>
      </c>
      <c r="I668" s="118">
        <f t="shared" si="134"/>
        <v>2.1000000000000005</v>
      </c>
      <c r="J668" s="54">
        <f t="shared" si="129"/>
        <v>616595.001861482</v>
      </c>
      <c r="K668" s="54">
        <f t="shared" si="130"/>
        <v>10000000</v>
      </c>
      <c r="L668" s="49" t="e">
        <f t="shared" si="131"/>
        <v>#DIV/0!</v>
      </c>
      <c r="M668" s="57">
        <f t="shared" si="132"/>
        <v>76.23614557800363</v>
      </c>
      <c r="N668" s="41">
        <f t="shared" si="133"/>
        <v>9258.108822894254</v>
      </c>
      <c r="O668" s="41"/>
      <c r="P668" s="41"/>
      <c r="Q668" s="41"/>
      <c r="R668" s="41"/>
      <c r="S668" s="41"/>
      <c r="T668" s="41"/>
      <c r="U668" s="41"/>
    </row>
    <row r="669" spans="1:21" ht="12.75">
      <c r="A669" s="116">
        <f t="shared" si="122"/>
        <v>630957.3444801932</v>
      </c>
      <c r="B669" s="117">
        <f t="shared" si="81"/>
        <v>3964421.916294999</v>
      </c>
      <c r="C669" s="49">
        <f t="shared" si="123"/>
        <v>-63.41979718284875</v>
      </c>
      <c r="D669" s="118">
        <f t="shared" si="124"/>
        <v>-94.27734011913441</v>
      </c>
      <c r="E669" s="49">
        <f t="shared" si="125"/>
        <v>10.855241153510566</v>
      </c>
      <c r="F669" s="49">
        <f t="shared" si="126"/>
        <v>97.98535883124197</v>
      </c>
      <c r="G669" s="118">
        <f t="shared" si="127"/>
        <v>-52.56455602933818</v>
      </c>
      <c r="H669" s="118">
        <f t="shared" si="128"/>
        <v>3.7080187121075596</v>
      </c>
      <c r="I669" s="118">
        <f t="shared" si="134"/>
        <v>2.0000000000000004</v>
      </c>
      <c r="J669" s="54">
        <f t="shared" si="129"/>
        <v>630957.3444801932</v>
      </c>
      <c r="K669" s="54">
        <f t="shared" si="130"/>
        <v>10000000</v>
      </c>
      <c r="L669" s="49" t="e">
        <f t="shared" si="131"/>
        <v>#DIV/0!</v>
      </c>
      <c r="M669" s="57">
        <f t="shared" si="132"/>
        <v>76.26270783473359</v>
      </c>
      <c r="N669" s="41">
        <f t="shared" si="133"/>
        <v>9276.027528981704</v>
      </c>
      <c r="O669" s="41"/>
      <c r="P669" s="143"/>
      <c r="Q669" s="41"/>
      <c r="R669" s="41"/>
      <c r="S669" s="41"/>
      <c r="T669" s="41"/>
      <c r="U669" s="41"/>
    </row>
    <row r="670" spans="1:21" ht="12.75">
      <c r="A670" s="116">
        <f t="shared" si="122"/>
        <v>645654.2290346555</v>
      </c>
      <c r="B670" s="117">
        <f t="shared" si="81"/>
        <v>4056765.165388911</v>
      </c>
      <c r="C670" s="49">
        <f t="shared" si="123"/>
        <v>-63.62089357026023</v>
      </c>
      <c r="D670" s="118">
        <f t="shared" si="124"/>
        <v>-94.18032904545338</v>
      </c>
      <c r="E670" s="49">
        <f t="shared" si="125"/>
        <v>10.657218909017388</v>
      </c>
      <c r="F670" s="49">
        <f t="shared" si="126"/>
        <v>97.80419572049864</v>
      </c>
      <c r="G670" s="118">
        <f t="shared" si="127"/>
        <v>-52.96367466124284</v>
      </c>
      <c r="H670" s="118">
        <f t="shared" si="128"/>
        <v>3.6238666750452637</v>
      </c>
      <c r="I670" s="118">
        <f t="shared" si="134"/>
        <v>1.9000000000000006</v>
      </c>
      <c r="J670" s="54">
        <f t="shared" si="129"/>
        <v>645654.2290346555</v>
      </c>
      <c r="K670" s="54">
        <f t="shared" si="130"/>
        <v>10000000</v>
      </c>
      <c r="L670" s="49" t="e">
        <f t="shared" si="131"/>
        <v>#DIV/0!</v>
      </c>
      <c r="M670" s="57">
        <f t="shared" si="132"/>
        <v>76.2886266358741</v>
      </c>
      <c r="N670" s="41">
        <f t="shared" si="133"/>
        <v>9293.551014034796</v>
      </c>
      <c r="O670" s="41"/>
      <c r="P670" s="143"/>
      <c r="Q670" s="41"/>
      <c r="R670" s="41"/>
      <c r="S670" s="41"/>
      <c r="T670" s="41"/>
      <c r="U670" s="41"/>
    </row>
    <row r="671" spans="1:21" ht="12.75">
      <c r="A671" s="116">
        <f t="shared" si="122"/>
        <v>660693.4480075958</v>
      </c>
      <c r="B671" s="117">
        <f t="shared" si="81"/>
        <v>4151259.3650711463</v>
      </c>
      <c r="C671" s="49">
        <f t="shared" si="123"/>
        <v>-63.82194087017214</v>
      </c>
      <c r="D671" s="118">
        <f t="shared" si="124"/>
        <v>-94.08550274477287</v>
      </c>
      <c r="E671" s="49">
        <f t="shared" si="125"/>
        <v>10.459108071721243</v>
      </c>
      <c r="F671" s="49">
        <f t="shared" si="126"/>
        <v>97.62711609903586</v>
      </c>
      <c r="G671" s="118">
        <f t="shared" si="127"/>
        <v>-53.362832798450896</v>
      </c>
      <c r="H671" s="118">
        <f t="shared" si="128"/>
        <v>3.541613354262992</v>
      </c>
      <c r="I671" s="118">
        <f t="shared" si="134"/>
        <v>1.8000000000000005</v>
      </c>
      <c r="J671" s="54">
        <f t="shared" si="129"/>
        <v>660693.4480075958</v>
      </c>
      <c r="K671" s="54">
        <f t="shared" si="130"/>
        <v>10000000</v>
      </c>
      <c r="L671" s="49" t="e">
        <f t="shared" si="131"/>
        <v>#DIV/0!</v>
      </c>
      <c r="M671" s="57">
        <f t="shared" si="132"/>
        <v>76.31391848750869</v>
      </c>
      <c r="N671" s="41">
        <f t="shared" si="133"/>
        <v>9310.687717619998</v>
      </c>
      <c r="O671" s="41"/>
      <c r="P671" s="143"/>
      <c r="Q671" s="41"/>
      <c r="R671" s="41"/>
      <c r="S671" s="41"/>
      <c r="T671" s="41"/>
      <c r="U671" s="41"/>
    </row>
    <row r="672" spans="1:21" ht="12.75">
      <c r="A672" s="116">
        <f t="shared" si="122"/>
        <v>676082.9753919817</v>
      </c>
      <c r="B672" s="117">
        <f t="shared" si="81"/>
        <v>4247954.617417157</v>
      </c>
      <c r="C672" s="49">
        <f t="shared" si="123"/>
        <v>-64.022941269293</v>
      </c>
      <c r="D672" s="118">
        <f t="shared" si="124"/>
        <v>-93.99281304145384</v>
      </c>
      <c r="E672" s="49">
        <f t="shared" si="125"/>
        <v>10.260912592091362</v>
      </c>
      <c r="F672" s="49">
        <f t="shared" si="126"/>
        <v>97.45402968786955</v>
      </c>
      <c r="G672" s="118">
        <f t="shared" si="127"/>
        <v>-53.76202867720164</v>
      </c>
      <c r="H672" s="118">
        <f t="shared" si="128"/>
        <v>3.461216646415707</v>
      </c>
      <c r="I672" s="118">
        <f t="shared" si="134"/>
        <v>1.7000000000000004</v>
      </c>
      <c r="J672" s="54">
        <f t="shared" si="129"/>
        <v>676082.9753919817</v>
      </c>
      <c r="K672" s="54">
        <f t="shared" si="130"/>
        <v>10000000</v>
      </c>
      <c r="L672" s="49" t="e">
        <f t="shared" si="131"/>
        <v>#DIV/0!</v>
      </c>
      <c r="M672" s="57">
        <f t="shared" si="132"/>
        <v>76.33859942838939</v>
      </c>
      <c r="N672" s="41">
        <f t="shared" si="133"/>
        <v>9327.44591140602</v>
      </c>
      <c r="O672" s="41"/>
      <c r="P672" s="143"/>
      <c r="Q672" s="41"/>
      <c r="R672" s="41"/>
      <c r="S672" s="41"/>
      <c r="T672" s="41"/>
      <c r="U672" s="41"/>
    </row>
    <row r="673" spans="1:21" ht="12.75">
      <c r="A673" s="116">
        <f t="shared" si="122"/>
        <v>691830.9709189364</v>
      </c>
      <c r="B673" s="117">
        <f t="shared" si="81"/>
        <v>4346902.191529649</v>
      </c>
      <c r="C673" s="49">
        <f t="shared" si="123"/>
        <v>-64.22389685788605</v>
      </c>
      <c r="D673" s="118">
        <f t="shared" si="124"/>
        <v>-93.90221275376312</v>
      </c>
      <c r="E673" s="49">
        <f t="shared" si="125"/>
        <v>10.06263624601867</v>
      </c>
      <c r="F673" s="49">
        <f t="shared" si="126"/>
        <v>97.28484808640432</v>
      </c>
      <c r="G673" s="118">
        <f t="shared" si="127"/>
        <v>-54.16126061186738</v>
      </c>
      <c r="H673" s="118">
        <f t="shared" si="128"/>
        <v>3.3826353326412004</v>
      </c>
      <c r="I673" s="118">
        <f t="shared" si="134"/>
        <v>1.6000000000000003</v>
      </c>
      <c r="J673" s="54">
        <f t="shared" si="129"/>
        <v>691830.9709189364</v>
      </c>
      <c r="K673" s="54">
        <f t="shared" si="130"/>
        <v>10000000</v>
      </c>
      <c r="L673" s="49" t="e">
        <f t="shared" si="131"/>
        <v>#DIV/0!</v>
      </c>
      <c r="M673" s="57">
        <f t="shared" si="132"/>
        <v>76.36268504526906</v>
      </c>
      <c r="N673" s="41">
        <f t="shared" si="133"/>
        <v>9343.833701951144</v>
      </c>
      <c r="O673" s="41"/>
      <c r="P673" s="143"/>
      <c r="Q673" s="41"/>
      <c r="R673" s="41"/>
      <c r="S673" s="41"/>
      <c r="T673" s="41"/>
      <c r="U673" s="41"/>
    </row>
    <row r="674" spans="1:21" ht="12.75">
      <c r="A674" s="116">
        <f t="shared" si="122"/>
        <v>707945.7843841378</v>
      </c>
      <c r="B674" s="117">
        <f t="shared" si="81"/>
        <v>4448154.550722142</v>
      </c>
      <c r="C674" s="49">
        <f t="shared" si="123"/>
        <v>-64.4248096339392</v>
      </c>
      <c r="D674" s="118">
        <f t="shared" si="124"/>
        <v>-93.8136556779821</v>
      </c>
      <c r="E674" s="49">
        <f t="shared" si="125"/>
        <v>9.864282642392496</v>
      </c>
      <c r="F674" s="49">
        <f t="shared" si="126"/>
        <v>97.11948474127328</v>
      </c>
      <c r="G674" s="118">
        <f t="shared" si="127"/>
        <v>-54.56052699154671</v>
      </c>
      <c r="H674" s="118">
        <f t="shared" si="128"/>
        <v>3.305829063291185</v>
      </c>
      <c r="I674" s="118">
        <f t="shared" si="134"/>
        <v>1.5000000000000002</v>
      </c>
      <c r="J674" s="54">
        <f t="shared" si="129"/>
        <v>707945.7843841378</v>
      </c>
      <c r="K674" s="54">
        <f t="shared" si="130"/>
        <v>10000000</v>
      </c>
      <c r="L674" s="49" t="e">
        <f t="shared" si="131"/>
        <v>#DIV/0!</v>
      </c>
      <c r="M674" s="57">
        <f t="shared" si="132"/>
        <v>76.38619048763236</v>
      </c>
      <c r="N674" s="41">
        <f t="shared" si="133"/>
        <v>9359.859033470108</v>
      </c>
      <c r="O674" s="41"/>
      <c r="P674" s="143"/>
      <c r="Q674" s="41"/>
      <c r="R674" s="41"/>
      <c r="S674" s="41"/>
      <c r="T674" s="41"/>
      <c r="U674" s="41"/>
    </row>
    <row r="675" spans="1:21" ht="12.75">
      <c r="A675" s="116">
        <f t="shared" si="122"/>
        <v>724435.96007499</v>
      </c>
      <c r="B675" s="117">
        <f t="shared" si="81"/>
        <v>4551765.380335715</v>
      </c>
      <c r="C675" s="49">
        <f t="shared" si="123"/>
        <v>-64.62568150716069</v>
      </c>
      <c r="D675" s="118">
        <f t="shared" si="124"/>
        <v>-93.72709657243949</v>
      </c>
      <c r="E675" s="49">
        <f t="shared" si="125"/>
        <v>9.665855230360094</v>
      </c>
      <c r="F675" s="49">
        <f t="shared" si="126"/>
        <v>96.957854915133</v>
      </c>
      <c r="G675" s="118">
        <f t="shared" si="127"/>
        <v>-54.9598262768006</v>
      </c>
      <c r="H675" s="118">
        <f t="shared" si="128"/>
        <v>3.2307583426935054</v>
      </c>
      <c r="I675" s="118">
        <f t="shared" si="134"/>
        <v>1.4000000000000001</v>
      </c>
      <c r="J675" s="54">
        <f t="shared" si="129"/>
        <v>724435.96007499</v>
      </c>
      <c r="K675" s="54">
        <f t="shared" si="130"/>
        <v>10000000</v>
      </c>
      <c r="L675" s="49" t="e">
        <f t="shared" si="131"/>
        <v>#DIV/0!</v>
      </c>
      <c r="M675" s="57">
        <f t="shared" si="132"/>
        <v>76.40913048185185</v>
      </c>
      <c r="N675" s="41">
        <f t="shared" si="133"/>
        <v>9375.529690579286</v>
      </c>
      <c r="O675" s="41"/>
      <c r="P675" s="143"/>
      <c r="Q675" s="41"/>
      <c r="R675" s="41"/>
      <c r="S675" s="41"/>
      <c r="T675" s="41"/>
      <c r="U675" s="41"/>
    </row>
    <row r="676" spans="1:21" ht="12.75">
      <c r="A676" s="116">
        <f t="shared" si="122"/>
        <v>741310.2413009176</v>
      </c>
      <c r="B676" s="117">
        <f t="shared" si="81"/>
        <v>4657789.616203679</v>
      </c>
      <c r="C676" s="49">
        <f t="shared" si="123"/>
        <v>-64.82651430280903</v>
      </c>
      <c r="D676" s="118">
        <f t="shared" si="124"/>
        <v>-93.64249114150033</v>
      </c>
      <c r="E676" s="49">
        <f t="shared" si="125"/>
        <v>9.467357306282617</v>
      </c>
      <c r="F676" s="49">
        <f t="shared" si="126"/>
        <v>96.79987565546408</v>
      </c>
      <c r="G676" s="118">
        <f t="shared" si="127"/>
        <v>-55.359156996526416</v>
      </c>
      <c r="H676" s="118">
        <f t="shared" si="128"/>
        <v>3.1573845139637484</v>
      </c>
      <c r="I676" s="118">
        <f t="shared" si="134"/>
        <v>1.3</v>
      </c>
      <c r="J676" s="54">
        <f t="shared" si="129"/>
        <v>741310.2413009176</v>
      </c>
      <c r="K676" s="54">
        <f t="shared" si="130"/>
        <v>10000000</v>
      </c>
      <c r="L676" s="49" t="e">
        <f t="shared" si="131"/>
        <v>#DIV/0!</v>
      </c>
      <c r="M676" s="57">
        <f t="shared" si="132"/>
        <v>76.43151934479637</v>
      </c>
      <c r="N676" s="41">
        <f t="shared" si="133"/>
        <v>9390.853301019035</v>
      </c>
      <c r="O676" s="41"/>
      <c r="P676" s="143"/>
      <c r="Q676" s="41"/>
      <c r="R676" s="41"/>
      <c r="S676" s="41"/>
      <c r="T676" s="41"/>
      <c r="U676" s="41"/>
    </row>
    <row r="677" spans="1:21" ht="12.75">
      <c r="A677" s="116">
        <f t="shared" si="122"/>
        <v>758577.5750291838</v>
      </c>
      <c r="B677" s="117">
        <f t="shared" si="81"/>
        <v>4766283.473779287</v>
      </c>
      <c r="C677" s="49">
        <f t="shared" si="123"/>
        <v>-65.02730976536336</v>
      </c>
      <c r="D677" s="118">
        <f t="shared" si="124"/>
        <v>-93.55979601953656</v>
      </c>
      <c r="E677" s="49">
        <f t="shared" si="125"/>
        <v>9.268792020397385</v>
      </c>
      <c r="F677" s="49">
        <f t="shared" si="126"/>
        <v>96.64546576342129</v>
      </c>
      <c r="G677" s="118">
        <f t="shared" si="127"/>
        <v>-55.75851774496597</v>
      </c>
      <c r="H677" s="118">
        <f t="shared" si="128"/>
        <v>3.085669743884722</v>
      </c>
      <c r="I677" s="118">
        <f t="shared" si="134"/>
        <v>1.2</v>
      </c>
      <c r="J677" s="54">
        <f t="shared" si="129"/>
        <v>758577.5750291838</v>
      </c>
      <c r="K677" s="54">
        <f t="shared" si="130"/>
        <v>10000000</v>
      </c>
      <c r="L677" s="49" t="e">
        <f t="shared" si="131"/>
        <v>#DIV/0!</v>
      </c>
      <c r="M677" s="57">
        <f t="shared" si="132"/>
        <v>76.45337099691811</v>
      </c>
      <c r="N677" s="41">
        <f t="shared" si="133"/>
        <v>9405.83733835217</v>
      </c>
      <c r="O677" s="41"/>
      <c r="P677" s="143"/>
      <c r="Q677" s="41"/>
      <c r="R677" s="41"/>
      <c r="S677" s="41"/>
      <c r="T677" s="41"/>
      <c r="U677" s="41"/>
    </row>
    <row r="678" spans="1:21" ht="12.75">
      <c r="A678" s="116">
        <f t="shared" si="122"/>
        <v>776247.1166286918</v>
      </c>
      <c r="B678" s="117">
        <f t="shared" si="81"/>
        <v>4877304.477941914</v>
      </c>
      <c r="C678" s="49">
        <f t="shared" si="123"/>
        <v>-65.22806956203917</v>
      </c>
      <c r="D678" s="118">
        <f t="shared" si="124"/>
        <v>-93.47896875490429</v>
      </c>
      <c r="E678" s="49">
        <f t="shared" si="125"/>
        <v>9.070162383199488</v>
      </c>
      <c r="F678" s="49">
        <f t="shared" si="126"/>
        <v>96.49454576277451</v>
      </c>
      <c r="G678" s="118">
        <f t="shared" si="127"/>
        <v>-56.15790717883968</v>
      </c>
      <c r="H678" s="118">
        <f t="shared" si="128"/>
        <v>3.0155770078702204</v>
      </c>
      <c r="I678" s="118">
        <f t="shared" si="134"/>
        <v>1.0999999999999999</v>
      </c>
      <c r="J678" s="54">
        <f t="shared" si="129"/>
        <v>776247.1166286918</v>
      </c>
      <c r="K678" s="54">
        <f t="shared" si="130"/>
        <v>10000000</v>
      </c>
      <c r="L678" s="49" t="e">
        <f t="shared" si="131"/>
        <v>#DIV/0!</v>
      </c>
      <c r="M678" s="57">
        <f t="shared" si="132"/>
        <v>76.47469897484032</v>
      </c>
      <c r="N678" s="41">
        <f t="shared" si="133"/>
        <v>9420.489124637497</v>
      </c>
      <c r="O678" s="41"/>
      <c r="P678" s="143"/>
      <c r="Q678" s="41"/>
      <c r="R678" s="41"/>
      <c r="S678" s="41"/>
      <c r="T678" s="41"/>
      <c r="U678" s="41"/>
    </row>
    <row r="679" spans="1:21" ht="12.75">
      <c r="A679" s="116">
        <f t="shared" si="122"/>
        <v>794328.2347242815</v>
      </c>
      <c r="B679" s="117">
        <f t="shared" si="81"/>
        <v>4990911.493497503</v>
      </c>
      <c r="C679" s="49">
        <f t="shared" si="123"/>
        <v>-65.4287952861568</v>
      </c>
      <c r="D679" s="118">
        <f t="shared" si="124"/>
        <v>-93.3999677939512</v>
      </c>
      <c r="E679" s="49">
        <f t="shared" si="125"/>
        <v>8.8714712715528</v>
      </c>
      <c r="F679" s="49">
        <f t="shared" si="126"/>
        <v>96.34703786897919</v>
      </c>
      <c r="G679" s="118">
        <f t="shared" si="127"/>
        <v>-56.557324014604</v>
      </c>
      <c r="H679" s="118">
        <f t="shared" si="128"/>
        <v>2.9470700750279804</v>
      </c>
      <c r="I679" s="118">
        <f t="shared" si="134"/>
        <v>0.9999999999999999</v>
      </c>
      <c r="J679" s="54">
        <f t="shared" si="129"/>
        <v>794328.2347242815</v>
      </c>
      <c r="K679" s="54">
        <f t="shared" si="130"/>
        <v>10000000</v>
      </c>
      <c r="L679" s="49" t="e">
        <f t="shared" si="131"/>
        <v>#DIV/0!</v>
      </c>
      <c r="M679" s="57">
        <f t="shared" si="132"/>
        <v>76.49551644347069</v>
      </c>
      <c r="N679" s="41">
        <f t="shared" si="133"/>
        <v>9434.815833077637</v>
      </c>
      <c r="O679" s="41"/>
      <c r="P679" s="143"/>
      <c r="Q679" s="41"/>
      <c r="R679" s="41"/>
      <c r="S679" s="41"/>
      <c r="T679" s="41"/>
      <c r="U679" s="41"/>
    </row>
    <row r="680" spans="1:21" ht="12.75">
      <c r="A680" s="116">
        <f t="shared" si="122"/>
        <v>812830.5161640992</v>
      </c>
      <c r="B680" s="117">
        <f t="shared" si="81"/>
        <v>5107164.756389467</v>
      </c>
      <c r="C680" s="49">
        <f t="shared" si="123"/>
        <v>-65.6294884603677</v>
      </c>
      <c r="D680" s="118">
        <f t="shared" si="124"/>
        <v>-93.32275246507386</v>
      </c>
      <c r="E680" s="49">
        <f t="shared" si="125"/>
        <v>8.672721434541877</v>
      </c>
      <c r="F680" s="49">
        <f t="shared" si="126"/>
        <v>96.20286595840916</v>
      </c>
      <c r="G680" s="118">
        <f t="shared" si="127"/>
        <v>-56.95676702582582</v>
      </c>
      <c r="H680" s="118">
        <f t="shared" si="128"/>
        <v>2.880113493335301</v>
      </c>
      <c r="I680" s="118">
        <f t="shared" si="134"/>
        <v>0.8999999999999999</v>
      </c>
      <c r="J680" s="54">
        <f t="shared" si="129"/>
        <v>812830.5161640992</v>
      </c>
      <c r="K680" s="54">
        <f t="shared" si="130"/>
        <v>10000000</v>
      </c>
      <c r="L680" s="49" t="e">
        <f t="shared" si="131"/>
        <v>#DIV/0!</v>
      </c>
      <c r="M680" s="57">
        <f t="shared" si="132"/>
        <v>76.51583620765979</v>
      </c>
      <c r="N680" s="41">
        <f t="shared" si="133"/>
        <v>9448.824490640121</v>
      </c>
      <c r="O680" s="41"/>
      <c r="P680" s="143"/>
      <c r="Q680" s="41"/>
      <c r="R680" s="41"/>
      <c r="S680" s="41"/>
      <c r="T680" s="41"/>
      <c r="U680" s="41"/>
    </row>
    <row r="681" spans="1:21" ht="12.75">
      <c r="A681" s="116">
        <f t="shared" si="122"/>
        <v>831763.7711026709</v>
      </c>
      <c r="B681" s="117">
        <f t="shared" si="81"/>
        <v>5226125.905636586</v>
      </c>
      <c r="C681" s="49">
        <f t="shared" si="123"/>
        <v>-65.83015053974404</v>
      </c>
      <c r="D681" s="118">
        <f t="shared" si="124"/>
        <v>-93.2472829628446</v>
      </c>
      <c r="E681" s="49">
        <f t="shared" si="125"/>
        <v>8.473915499074135</v>
      </c>
      <c r="F681" s="49">
        <f t="shared" si="126"/>
        <v>96.06195553778367</v>
      </c>
      <c r="G681" s="118">
        <f t="shared" si="127"/>
        <v>-57.3562350406699</v>
      </c>
      <c r="H681" s="118">
        <f t="shared" si="128"/>
        <v>2.814672574939081</v>
      </c>
      <c r="I681" s="118">
        <f t="shared" si="134"/>
        <v>0.7999999999999999</v>
      </c>
      <c r="J681" s="54">
        <f t="shared" si="129"/>
        <v>831763.7711026709</v>
      </c>
      <c r="K681" s="54">
        <f t="shared" si="130"/>
        <v>10000000</v>
      </c>
      <c r="L681" s="49" t="e">
        <f t="shared" si="131"/>
        <v>#DIV/0!</v>
      </c>
      <c r="M681" s="57">
        <f t="shared" si="132"/>
        <v>76.53567072342601</v>
      </c>
      <c r="N681" s="41">
        <f t="shared" si="133"/>
        <v>9462.521980651241</v>
      </c>
      <c r="O681" s="41"/>
      <c r="P681" s="143"/>
      <c r="Q681" s="41"/>
      <c r="R681" s="41"/>
      <c r="S681" s="41"/>
      <c r="T681" s="41"/>
      <c r="U681" s="41"/>
    </row>
    <row r="682" spans="1:21" ht="12.75">
      <c r="A682" s="116">
        <f t="shared" si="122"/>
        <v>851138.0382023765</v>
      </c>
      <c r="B682" s="117">
        <f t="shared" si="81"/>
        <v>5347858.016014829</v>
      </c>
      <c r="C682" s="49">
        <f t="shared" si="123"/>
        <v>-66.03078291473689</v>
      </c>
      <c r="D682" s="118">
        <f t="shared" si="124"/>
        <v>-93.1735203322249</v>
      </c>
      <c r="E682" s="49">
        <f t="shared" si="125"/>
        <v>8.27505597524322</v>
      </c>
      <c r="F682" s="49">
        <f t="shared" si="126"/>
        <v>95.92423371381675</v>
      </c>
      <c r="G682" s="118">
        <f t="shared" si="127"/>
        <v>-57.75572693949367</v>
      </c>
      <c r="H682" s="118">
        <f t="shared" si="128"/>
        <v>2.7507133815918507</v>
      </c>
      <c r="I682" s="118">
        <f t="shared" si="134"/>
        <v>0.7</v>
      </c>
      <c r="J682" s="54">
        <f t="shared" si="129"/>
        <v>851138.0382023765</v>
      </c>
      <c r="K682" s="54">
        <f t="shared" si="130"/>
        <v>10000000</v>
      </c>
      <c r="L682" s="49" t="e">
        <f t="shared" si="131"/>
        <v>#DIV/0!</v>
      </c>
      <c r="M682" s="57">
        <f t="shared" si="132"/>
        <v>76.55503210876637</v>
      </c>
      <c r="N682" s="41">
        <f t="shared" si="133"/>
        <v>9475.915045361753</v>
      </c>
      <c r="O682" s="41"/>
      <c r="P682" s="143"/>
      <c r="Q682" s="41"/>
      <c r="R682" s="41"/>
      <c r="S682" s="41"/>
      <c r="T682" s="41"/>
      <c r="U682" s="41"/>
    </row>
    <row r="683" spans="1:21" ht="12.75">
      <c r="A683" s="116">
        <f t="shared" si="122"/>
        <v>870963.5899560805</v>
      </c>
      <c r="B683" s="117">
        <f t="shared" si="81"/>
        <v>5472425.631500431</v>
      </c>
      <c r="C683" s="49">
        <f t="shared" si="123"/>
        <v>-66.2313869140093</v>
      </c>
      <c r="D683" s="118">
        <f t="shared" si="124"/>
        <v>-93.10142645288161</v>
      </c>
      <c r="E683" s="49">
        <f t="shared" si="125"/>
        <v>8.076145261462557</v>
      </c>
      <c r="F683" s="49">
        <f t="shared" si="126"/>
        <v>95.78962916311477</v>
      </c>
      <c r="G683" s="118">
        <f t="shared" si="127"/>
        <v>-58.15524165254675</v>
      </c>
      <c r="H683" s="118">
        <f t="shared" si="128"/>
        <v>2.6882027102331563</v>
      </c>
      <c r="I683" s="118">
        <f t="shared" si="134"/>
        <v>0.6</v>
      </c>
      <c r="J683" s="54">
        <f t="shared" si="129"/>
        <v>870963.5899560805</v>
      </c>
      <c r="K683" s="54">
        <f t="shared" si="130"/>
        <v>10000000</v>
      </c>
      <c r="L683" s="49" t="e">
        <f t="shared" si="131"/>
        <v>#DIV/0!</v>
      </c>
      <c r="M683" s="57">
        <f t="shared" si="132"/>
        <v>76.57393215407083</v>
      </c>
      <c r="N683" s="41">
        <f t="shared" si="133"/>
        <v>9489.010288483903</v>
      </c>
      <c r="O683" s="41"/>
      <c r="P683" s="143"/>
      <c r="Q683" s="41"/>
      <c r="R683" s="41"/>
      <c r="S683" s="41"/>
      <c r="T683" s="41"/>
      <c r="U683" s="41"/>
    </row>
    <row r="684" spans="1:21" ht="12.75">
      <c r="A684" s="116">
        <f t="shared" si="122"/>
        <v>891250.9381337456</v>
      </c>
      <c r="B684" s="117">
        <f t="shared" si="81"/>
        <v>5599894.799491973</v>
      </c>
      <c r="C684" s="49">
        <f t="shared" si="123"/>
        <v>-66.43196380714757</v>
      </c>
      <c r="D684" s="118">
        <f t="shared" si="124"/>
        <v>-93.03096402361896</v>
      </c>
      <c r="E684" s="49">
        <f t="shared" si="125"/>
        <v>7.877185649378886</v>
      </c>
      <c r="F684" s="49">
        <f t="shared" si="126"/>
        <v>95.65807210234472</v>
      </c>
      <c r="G684" s="118">
        <f t="shared" si="127"/>
        <v>-58.55477815776868</v>
      </c>
      <c r="H684" s="118">
        <f t="shared" si="128"/>
        <v>2.6271080787257546</v>
      </c>
      <c r="I684" s="118">
        <f t="shared" si="134"/>
        <v>0.5</v>
      </c>
      <c r="J684" s="54">
        <f t="shared" si="129"/>
        <v>891250.9381337456</v>
      </c>
      <c r="K684" s="54">
        <f t="shared" si="130"/>
        <v>10000000</v>
      </c>
      <c r="L684" s="49" t="e">
        <f t="shared" si="131"/>
        <v>#DIV/0!</v>
      </c>
      <c r="M684" s="57">
        <f t="shared" si="132"/>
        <v>76.59238233215788</v>
      </c>
      <c r="N684" s="41">
        <f t="shared" si="133"/>
        <v>9501.814177699283</v>
      </c>
      <c r="O684" s="41"/>
      <c r="P684" s="143"/>
      <c r="Q684" s="41"/>
      <c r="R684" s="41"/>
      <c r="S684" s="41"/>
      <c r="T684" s="41"/>
      <c r="U684" s="41"/>
    </row>
    <row r="685" spans="1:21" ht="12.75">
      <c r="A685" s="116">
        <f t="shared" si="122"/>
        <v>912010.8393559097</v>
      </c>
      <c r="B685" s="117">
        <f t="shared" si="81"/>
        <v>5730333.105829574</v>
      </c>
      <c r="C685" s="49">
        <f t="shared" si="123"/>
        <v>-66.63251480725715</v>
      </c>
      <c r="D685" s="118">
        <f t="shared" si="124"/>
        <v>-92.96209654694096</v>
      </c>
      <c r="E685" s="49">
        <f t="shared" si="125"/>
        <v>7.678179328574189</v>
      </c>
      <c r="F685" s="49">
        <f t="shared" si="126"/>
        <v>95.52949425869396</v>
      </c>
      <c r="G685" s="118">
        <f t="shared" si="127"/>
        <v>-58.954335478682964</v>
      </c>
      <c r="H685" s="118">
        <f t="shared" si="128"/>
        <v>2.567397711753003</v>
      </c>
      <c r="I685" s="118">
        <f t="shared" si="134"/>
        <v>0.4</v>
      </c>
      <c r="J685" s="54">
        <f t="shared" si="129"/>
        <v>912010.8393559097</v>
      </c>
      <c r="K685" s="54">
        <f t="shared" si="130"/>
        <v>10000000</v>
      </c>
      <c r="L685" s="49" t="e">
        <f t="shared" si="131"/>
        <v>#DIV/0!</v>
      </c>
      <c r="M685" s="57">
        <f t="shared" si="132"/>
        <v>76.61039380794743</v>
      </c>
      <c r="N685" s="41">
        <f t="shared" si="133"/>
        <v>9514.333047136859</v>
      </c>
      <c r="O685" s="41"/>
      <c r="P685" s="143"/>
      <c r="Q685" s="41"/>
      <c r="R685" s="41"/>
      <c r="S685" s="41"/>
      <c r="T685" s="41"/>
      <c r="U685" s="41"/>
    </row>
    <row r="686" spans="1:21" ht="12.75">
      <c r="A686" s="116">
        <f t="shared" si="122"/>
        <v>933254.3007969911</v>
      </c>
      <c r="B686" s="117">
        <f t="shared" si="81"/>
        <v>5863809.710629812</v>
      </c>
      <c r="C686" s="49">
        <f t="shared" si="123"/>
        <v>-66.833041073447</v>
      </c>
      <c r="D686" s="118">
        <f t="shared" si="124"/>
        <v>-92.89478831375432</v>
      </c>
      <c r="E686" s="49">
        <f t="shared" si="125"/>
        <v>7.479128391065391</v>
      </c>
      <c r="F686" s="49">
        <f t="shared" si="126"/>
        <v>95.40382884064043</v>
      </c>
      <c r="G686" s="118">
        <f t="shared" si="127"/>
        <v>-59.35391268238162</v>
      </c>
      <c r="H686" s="118">
        <f t="shared" si="128"/>
        <v>2.5090405268861105</v>
      </c>
      <c r="I686" s="118">
        <f t="shared" si="134"/>
        <v>0.30000000000000004</v>
      </c>
      <c r="J686" s="54">
        <f t="shared" si="129"/>
        <v>933254.3007969911</v>
      </c>
      <c r="K686" s="54">
        <f t="shared" si="130"/>
        <v>10000000</v>
      </c>
      <c r="L686" s="49" t="e">
        <f t="shared" si="131"/>
        <v>#DIV/0!</v>
      </c>
      <c r="M686" s="57">
        <f t="shared" si="132"/>
        <v>76.62797744778743</v>
      </c>
      <c r="N686" s="41">
        <f t="shared" si="133"/>
        <v>9526.573099820875</v>
      </c>
      <c r="O686" s="41"/>
      <c r="P686" s="143"/>
      <c r="Q686" s="41"/>
      <c r="R686" s="41"/>
      <c r="S686" s="41"/>
      <c r="T686" s="41"/>
      <c r="U686" s="41"/>
    </row>
    <row r="687" spans="1:21" ht="12.75">
      <c r="A687" s="116">
        <f t="shared" si="122"/>
        <v>954992.5860214359</v>
      </c>
      <c r="B687" s="117">
        <f t="shared" si="81"/>
        <v>6000395.384955323</v>
      </c>
      <c r="C687" s="49">
        <f t="shared" si="123"/>
        <v>-67.03354371320687</v>
      </c>
      <c r="D687" s="118">
        <f t="shared" si="124"/>
        <v>-92.82900438822297</v>
      </c>
      <c r="E687" s="49">
        <f t="shared" si="125"/>
        <v>7.280034835609271</v>
      </c>
      <c r="F687" s="49">
        <f t="shared" si="126"/>
        <v>95.28101050904944</v>
      </c>
      <c r="G687" s="118">
        <f t="shared" si="127"/>
        <v>-59.753508877597596</v>
      </c>
      <c r="H687" s="118">
        <f t="shared" si="128"/>
        <v>2.452006120826468</v>
      </c>
      <c r="I687" s="118">
        <f t="shared" si="134"/>
        <v>0.2</v>
      </c>
      <c r="J687" s="54">
        <f t="shared" si="129"/>
        <v>954992.5860214359</v>
      </c>
      <c r="K687" s="54">
        <f t="shared" si="130"/>
        <v>10000000</v>
      </c>
      <c r="L687" s="49" t="e">
        <f t="shared" si="131"/>
        <v>#DIV/0!</v>
      </c>
      <c r="M687" s="57">
        <f t="shared" si="132"/>
        <v>76.64514382844807</v>
      </c>
      <c r="N687" s="41">
        <f t="shared" si="133"/>
        <v>9538.540410088168</v>
      </c>
      <c r="O687" s="41"/>
      <c r="P687" s="143"/>
      <c r="Q687" s="41"/>
      <c r="R687" s="41"/>
      <c r="S687" s="41"/>
      <c r="T687" s="41"/>
      <c r="U687" s="41"/>
    </row>
    <row r="688" spans="1:21" ht="12.75">
      <c r="A688" s="116">
        <f t="shared" si="122"/>
        <v>977237.2209558107</v>
      </c>
      <c r="B688" s="117">
        <f t="shared" si="81"/>
        <v>6140162.548338561</v>
      </c>
      <c r="C688" s="49">
        <f t="shared" si="123"/>
        <v>-67.23402378468302</v>
      </c>
      <c r="D688" s="118">
        <f t="shared" si="124"/>
        <v>-92.76471059278369</v>
      </c>
      <c r="E688" s="49">
        <f t="shared" si="125"/>
        <v>7.080900571821726</v>
      </c>
      <c r="F688" s="49">
        <f t="shared" si="126"/>
        <v>95.1609753486112</v>
      </c>
      <c r="G688" s="118">
        <f t="shared" si="127"/>
        <v>-60.15312321286129</v>
      </c>
      <c r="H688" s="118">
        <f t="shared" si="128"/>
        <v>2.3962647558275165</v>
      </c>
      <c r="I688" s="118">
        <f t="shared" si="134"/>
        <v>0.1</v>
      </c>
      <c r="J688" s="54">
        <f t="shared" si="129"/>
        <v>977237.2209558107</v>
      </c>
      <c r="K688" s="54">
        <f t="shared" si="130"/>
        <v>10000000</v>
      </c>
      <c r="L688" s="49" t="e">
        <f t="shared" si="131"/>
        <v>#DIV/0!</v>
      </c>
      <c r="M688" s="57">
        <f t="shared" si="132"/>
        <v>76.66190324579807</v>
      </c>
      <c r="N688" s="41">
        <f t="shared" si="133"/>
        <v>9550.240925974575</v>
      </c>
      <c r="O688" s="41"/>
      <c r="P688" s="143"/>
      <c r="Q688" s="41"/>
      <c r="R688" s="41"/>
      <c r="S688" s="41"/>
      <c r="T688" s="41"/>
      <c r="U688" s="41"/>
    </row>
    <row r="689" spans="1:21" ht="12.75">
      <c r="A689" s="116">
        <f t="shared" si="122"/>
        <v>1000000</v>
      </c>
      <c r="B689" s="117">
        <f>2*PI()*f</f>
        <v>6283185.307179586</v>
      </c>
      <c r="C689" s="49">
        <f t="shared" si="123"/>
        <v>-67.43448229885453</v>
      </c>
      <c r="D689" s="118">
        <f t="shared" si="124"/>
        <v>-92.7018734933305</v>
      </c>
      <c r="E689" s="49">
        <f t="shared" si="125"/>
        <v>6.881727424117912</v>
      </c>
      <c r="F689" s="49">
        <f t="shared" si="126"/>
        <v>95.04366083963328</v>
      </c>
      <c r="G689" s="118">
        <f>Gmod+Gea</f>
        <v>-60.55275487473662</v>
      </c>
      <c r="H689" s="118">
        <f>Pmod+Pea</f>
        <v>2.3417873463027803</v>
      </c>
      <c r="I689" s="118">
        <v>0</v>
      </c>
      <c r="J689" s="54">
        <f t="shared" si="129"/>
        <v>1000000</v>
      </c>
      <c r="K689" s="54">
        <f t="shared" si="130"/>
        <v>10000000</v>
      </c>
      <c r="L689" s="49" t="e">
        <f t="shared" si="131"/>
        <v>#DIV/0!</v>
      </c>
      <c r="M689" s="57" t="e">
        <f t="shared" si="132"/>
        <v>#DIV/0!</v>
      </c>
      <c r="N689" s="41">
        <f t="shared" si="133"/>
        <v>9561.680471570124</v>
      </c>
      <c r="O689" s="41"/>
      <c r="P689" s="143"/>
      <c r="Q689" s="41"/>
      <c r="R689" s="41"/>
      <c r="S689" s="41"/>
      <c r="T689" s="41"/>
      <c r="U689" s="41"/>
    </row>
    <row r="690" spans="1:12" ht="12.75">
      <c r="A690" s="116"/>
      <c r="B690" s="117"/>
      <c r="C690" s="49"/>
      <c r="D690" s="118"/>
      <c r="E690" s="49"/>
      <c r="F690" s="49"/>
      <c r="G690" s="118"/>
      <c r="H690" s="118"/>
      <c r="I690" s="118"/>
      <c r="J690" s="54"/>
      <c r="L690" s="49"/>
    </row>
    <row r="691" spans="1:16" ht="12.75">
      <c r="A691" s="133">
        <f>Fc</f>
        <v>20000</v>
      </c>
      <c r="B691" s="134">
        <f>2*PI()*f</f>
        <v>125663.70614359173</v>
      </c>
      <c r="C691" s="135">
        <f>20*LOG(Vin/Vref*IMABS(IMDIV(COMPLEX(1,w/wz),COMPLEX(1-(w^2)*L*Cout,w*(L/Rout+ESR*Cout)))))</f>
        <v>-25.245454826322636</v>
      </c>
      <c r="D691" s="135">
        <f>(IMARGUMENT(IMDIV(COMPLEX(1,w/wz),COMPLEX(1-(w^2)*L*Cout,w*(L/Rout+ESR*Cout))))*180/PI()+0)</f>
        <v>-156.6050377541803</v>
      </c>
      <c r="E691" s="135">
        <f>20*LOG(_fp0*IMABS(IMDIV(COMPLEX(1-f*f/(_fz1*_fz2),f/_fz1+f/_fz2),COMPLEX(-f*f/_fp1-f*f/_fp2,f-f*f*f/(_fp1*_fp2)))))</f>
        <v>25.24545482632262</v>
      </c>
      <c r="F691" s="135">
        <f>(IMARGUMENT(IMDIV(COMPLEX(1-f*f/(_fz1*_fz2),f/_fz1+f/_fz2),COMPLEX(-f*f/_fp1-f*f/_fp2,f-f*f*f/(_fp1*_fp2)))))*180/PI()+180</f>
        <v>216.60503775418022</v>
      </c>
      <c r="G691" s="135">
        <f>Gmod+Gea</f>
        <v>0</v>
      </c>
      <c r="H691" s="135">
        <f>Pmod+Pea</f>
        <v>59.999999999999915</v>
      </c>
      <c r="I691" s="135">
        <v>0</v>
      </c>
      <c r="J691" s="144">
        <f>IF(Gloop&lt;=0,f,10000000)</f>
        <v>20000</v>
      </c>
      <c r="K691" s="144">
        <f t="shared" si="130"/>
        <v>10000000</v>
      </c>
      <c r="L691" s="145" t="e">
        <f>(IMARGUMENT(IMDIV(COMPLEX(1,w/wz),COMPLEX(1-(w^2)/wlc,w/wd-(w^3)/ws))))*180/PI()</f>
        <v>#DIV/0!</v>
      </c>
      <c r="M691" s="146" t="s">
        <v>111</v>
      </c>
      <c r="P691" s="147"/>
    </row>
    <row r="692" spans="1:16" ht="12.75">
      <c r="A692" s="116"/>
      <c r="B692" s="117"/>
      <c r="C692" s="49"/>
      <c r="D692" s="118"/>
      <c r="E692" s="49"/>
      <c r="F692" s="49"/>
      <c r="G692" s="118"/>
      <c r="H692" s="118"/>
      <c r="J692" s="54"/>
      <c r="L692" s="49"/>
      <c r="M692" s="118"/>
      <c r="P692" s="147"/>
    </row>
    <row r="693" spans="1:16" ht="12.75">
      <c r="A693" s="136">
        <f>Fcross</f>
        <v>20417.37944669543</v>
      </c>
      <c r="B693" s="137">
        <f>2*PI()*f</f>
        <v>128286.17855058721</v>
      </c>
      <c r="C693" s="138">
        <f>20*LOG(Vin/Vref*IMABS(IMDIV(COMPLEX(1,w/wz),COMPLEX(1-(w^2)*L*Cout,w*(L/Rout+ESR*Cout)))))</f>
        <v>-25.577354569570936</v>
      </c>
      <c r="D693" s="138">
        <f>(IMARGUMENT(IMDIV(COMPLEX(1,w/wz),COMPLEX(1-(w^2)*L*Cout,w*(L/Rout+ESR*Cout))))*180/PI()+0)</f>
        <v>-156.18826479967663</v>
      </c>
      <c r="E693" s="138">
        <f>20*LOG(_fp0*IMABS(IMDIV(COMPLEX(1-f*f/(_fz1*_fz2),f/_fz1+f/_fz2),COMPLEX(-f*f/_fp1-f*f/_fp2,f-f*f*f/(_fp1*_fp2)))))</f>
        <v>25.363840846106754</v>
      </c>
      <c r="F693" s="138">
        <f>(IMARGUMENT(IMDIV(COMPLEX(1-f*f/(_fz1*_fz2),f/_fz1+f/_fz2),COMPLEX(-f*f/_fp1-f*f/_fp2,f-f*f*f/(_fp1*_fp2)))))*180/PI()+180</f>
        <v>215.83222187612768</v>
      </c>
      <c r="G693" s="138">
        <f>Gmod+Gea</f>
        <v>-0.21351372346418174</v>
      </c>
      <c r="H693" s="138">
        <f>Pmod+Pea</f>
        <v>59.643957076451045</v>
      </c>
      <c r="I693" s="138">
        <v>0</v>
      </c>
      <c r="J693" s="148">
        <f>IF(Gloop&lt;=0,f,10000000)</f>
        <v>20417.37944669543</v>
      </c>
      <c r="K693" s="148">
        <f t="shared" si="130"/>
        <v>10000000</v>
      </c>
      <c r="L693" s="149" t="e">
        <f>(IMARGUMENT(IMDIV(COMPLEX(1,w/wz),COMPLEX(1-(w^2)/wlc,w/wd-(w^3)/ws))))*180/PI()</f>
        <v>#DIV/0!</v>
      </c>
      <c r="M693" s="146" t="s">
        <v>112</v>
      </c>
      <c r="P693" s="147"/>
    </row>
    <row r="694" spans="1:16" ht="12.75">
      <c r="A694" s="139">
        <f>Fphase</f>
        <v>10000000</v>
      </c>
      <c r="B694" s="140">
        <f>2*PI()*f</f>
        <v>62831853.071795866</v>
      </c>
      <c r="C694" s="141">
        <f>20*LOG(Vin/Vref*IMABS(IMDIV(COMPLEX(1,w/wz),COMPLEX(1-(w^2)*L*Cout,w*(L/Rout+ESR*Cout)))))</f>
        <v>-87.44412520943</v>
      </c>
      <c r="D694" s="141">
        <f>(IMARGUMENT(IMDIV(COMPLEX(1,w/wz),COMPLEX(1-(w^2)*L*Cout,w*(L/Rout+ESR*Cout))))*180/PI()+0)</f>
        <v>-90.27038802326689</v>
      </c>
      <c r="E694" s="141">
        <f>20*LOG(_fp0*IMABS(IMDIV(COMPLEX(1-f*f/(_fz1*_fz2),f/_fz1+f/_fz2),COMPLEX(-f*f/_fp1-f*f/_fp2,f-f*f*f/(_fp1*_fp2)))))</f>
        <v>-13.100885171028535</v>
      </c>
      <c r="F694" s="141">
        <f>(IMARGUMENT(IMDIV(COMPLEX(1-f*f/(_fz1*_fz2),f/_fz1+f/_fz2),COMPLEX(-f*f/_fp1-f*f/_fp2,f-f*f*f/(_fp1*_fp2)))))*180/PI()+180</f>
        <v>90.50471024955301</v>
      </c>
      <c r="G694" s="141">
        <f>Gmod+Gea</f>
        <v>-100.54501038045854</v>
      </c>
      <c r="H694" s="141">
        <f>Pmod+Pea</f>
        <v>0.23432222628612465</v>
      </c>
      <c r="I694" s="141">
        <v>0</v>
      </c>
      <c r="J694" s="150">
        <f>IF(Gloop&lt;=0,f,10000000)</f>
        <v>10000000</v>
      </c>
      <c r="K694" s="150">
        <f t="shared" si="130"/>
        <v>10000000</v>
      </c>
      <c r="L694" s="151" t="e">
        <f>(IMARGUMENT(IMDIV(COMPLEX(1,w/wz),COMPLEX(1-(w^2)/wlc,w/wd-(w^3)/ws))))*180/PI()</f>
        <v>#DIV/0!</v>
      </c>
      <c r="M694" s="146" t="s">
        <v>113</v>
      </c>
      <c r="P694" s="147"/>
    </row>
    <row r="695" ht="12.75">
      <c r="P695" s="147"/>
    </row>
    <row r="696" ht="12.75">
      <c r="P696" s="147"/>
    </row>
    <row r="697" ht="12.75">
      <c r="P697" s="147"/>
    </row>
    <row r="698" ht="12.75">
      <c r="P698" s="147"/>
    </row>
    <row r="699" ht="12.75">
      <c r="P699" s="147"/>
    </row>
    <row r="700" ht="12.75">
      <c r="P700" s="147"/>
    </row>
    <row r="701" ht="12.75">
      <c r="P701" s="147"/>
    </row>
    <row r="702" ht="12.75">
      <c r="P702" s="147"/>
    </row>
    <row r="703" ht="12.75">
      <c r="P703" s="147"/>
    </row>
    <row r="704" ht="12.75">
      <c r="P704" s="147"/>
    </row>
    <row r="705" ht="12.75">
      <c r="P705" s="147"/>
    </row>
    <row r="706" ht="12.75">
      <c r="P706" s="147"/>
    </row>
    <row r="707" ht="12.75">
      <c r="P707" s="147"/>
    </row>
    <row r="708" ht="12.75">
      <c r="P708" s="147"/>
    </row>
    <row r="709" ht="12.75">
      <c r="P709" s="147"/>
    </row>
    <row r="710" ht="12.75">
      <c r="P710" s="147"/>
    </row>
    <row r="711" ht="12.75">
      <c r="P711" s="147"/>
    </row>
    <row r="712" ht="12.75">
      <c r="P712" s="147"/>
    </row>
    <row r="713" ht="12.75">
      <c r="P713" s="147"/>
    </row>
  </sheetData>
  <sheetProtection/>
  <mergeCells count="3">
    <mergeCell ref="J34:K34"/>
    <mergeCell ref="J35:K35"/>
    <mergeCell ref="J36:K36"/>
  </mergeCells>
  <conditionalFormatting sqref="C7">
    <cfRule type="expression" priority="3" dxfId="0" stopIfTrue="1">
      <formula>IsenseMethod="RDSON"</formula>
    </cfRule>
  </conditionalFormatting>
  <conditionalFormatting sqref="D7">
    <cfRule type="expression" priority="4" dxfId="1" stopIfTrue="1">
      <formula>IsenseMethod="RDSON"</formula>
    </cfRule>
  </conditionalFormatting>
  <conditionalFormatting sqref="J38 X39">
    <cfRule type="expression" priority="2" dxfId="2" stopIfTrue="1">
      <formula>"UVLOdesired=""yes"""</formula>
    </cfRule>
  </conditionalFormatting>
  <dataValidations count="2">
    <dataValidation type="list" allowBlank="1" showErrorMessage="1" errorTitle="Frequency Compensation Method" error="Use drop down menu to select&#10;Auto or Manual" sqref="J38">
      <formula1>$AG$12:$AH$12</formula1>
    </dataValidation>
    <dataValidation type="list" allowBlank="1" showErrorMessage="1" errorTitle="Frequency Compensation Method" error="Use drop down menu to select&#10;Auto or Manual" sqref="X39">
      <formula1>Method</formula1>
    </dataValidation>
  </dataValidations>
  <printOptions/>
  <pageMargins left="0.75" right="0.75" top="1" bottom="1" header="0.5" footer="0.5"/>
  <pageSetup horizontalDpi="600" verticalDpi="600" orientation="landscape" scale="74"/>
  <rowBreaks count="1" manualBreakCount="1">
    <brk id="49" max="40" man="1"/>
  </rowBreaks>
  <colBreaks count="2" manualBreakCount="2">
    <brk id="13" max="96" man="1"/>
    <brk id="27" max="96" man="1"/>
  </colBreaks>
  <drawing r:id="rId31"/>
  <legacyDrawing r:id="rId30"/>
  <oleObjects>
    <oleObject progId="Equation.3" shapeId="170" r:id="rId2"/>
    <oleObject progId="Equation.3" shapeId="211" r:id="rId3"/>
    <oleObject progId="Equation.3" shapeId="212" r:id="rId4"/>
    <oleObject progId="Equation.3" shapeId="219" r:id="rId5"/>
    <oleObject progId="Equation.3" shapeId="231" r:id="rId6"/>
    <oleObject progId="Equation.3" shapeId="243" r:id="rId7"/>
    <oleObject progId="Equation.3" shapeId="263" r:id="rId8"/>
    <oleObject progId="Equation.3" shapeId="264" r:id="rId9"/>
    <oleObject progId="Equation.3" shapeId="272" r:id="rId10"/>
    <oleObject progId="Equation.3" shapeId="279" r:id="rId11"/>
    <oleObject progId="Equation.3" shapeId="280" r:id="rId12"/>
    <oleObject progId="Equation.3" shapeId="281" r:id="rId13"/>
    <oleObject progId="Equation.3" shapeId="282" r:id="rId14"/>
    <oleObject progId="Equation.3" shapeId="307" r:id="rId15"/>
    <oleObject progId="Equation.3" shapeId="310" r:id="rId16"/>
    <oleObject progId="Equation.3" shapeId="311" r:id="rId17"/>
    <oleObject progId="Equation.3" shapeId="315" r:id="rId18"/>
    <oleObject progId="Equation.3" shapeId="319" r:id="rId19"/>
    <oleObject progId="Equation.3" shapeId="321" r:id="rId20"/>
    <oleObject progId="Equation.3" shapeId="331" r:id="rId21"/>
    <oleObject progId="Equation.3" shapeId="336" r:id="rId22"/>
    <oleObject progId="Equation.3" shapeId="360" r:id="rId23"/>
    <oleObject progId="Equation.3" shapeId="362" r:id="rId24"/>
    <oleObject progId="Equation.3" shapeId="363" r:id="rId25"/>
    <oleObject progId="Equation.3" shapeId="364" r:id="rId26"/>
    <oleObject progId="Equation.3" shapeId="365" r:id="rId27"/>
    <oleObject progId="Equation.3" shapeId="366" r:id="rId28"/>
    <oleObject progId="Equation.3" shapeId="3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Sheehan</dc:creator>
  <cp:keywords/>
  <dc:description/>
  <cp:lastModifiedBy>Administrator</cp:lastModifiedBy>
  <cp:lastPrinted>2010-05-11T03:11:43Z</cp:lastPrinted>
  <dcterms:created xsi:type="dcterms:W3CDTF">2006-12-05T19:00:10Z</dcterms:created>
  <dcterms:modified xsi:type="dcterms:W3CDTF">2018-06-12T09:48:43Z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