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UC2909计算公式（正向推导）" sheetId="1" r:id="rId1"/>
  </sheets>
  <calcPr calcId="145621"/>
</workbook>
</file>

<file path=xl/calcChain.xml><?xml version="1.0" encoding="utf-8"?>
<calcChain xmlns="http://schemas.openxmlformats.org/spreadsheetml/2006/main">
  <c r="C14" i="1" l="1"/>
  <c r="C24" i="1" l="1"/>
  <c r="C23" i="1" s="1"/>
  <c r="C25" i="1" s="1"/>
  <c r="C26" i="1" s="1"/>
  <c r="C13" i="1"/>
  <c r="C17" i="1" s="1"/>
  <c r="C19" i="1" s="1"/>
  <c r="C12" i="1"/>
  <c r="C20" i="1" s="1"/>
  <c r="C21" i="1" s="1"/>
</calcChain>
</file>

<file path=xl/sharedStrings.xml><?xml version="1.0" encoding="utf-8"?>
<sst xmlns="http://schemas.openxmlformats.org/spreadsheetml/2006/main" count="55" uniqueCount="42">
  <si>
    <t>RSET</t>
    <phoneticPr fontId="1" type="noConversion"/>
  </si>
  <si>
    <t>RS3</t>
    <phoneticPr fontId="1" type="noConversion"/>
  </si>
  <si>
    <t>RS4</t>
    <phoneticPr fontId="1" type="noConversion"/>
  </si>
  <si>
    <t>ROVC1</t>
    <phoneticPr fontId="1" type="noConversion"/>
  </si>
  <si>
    <t>ROVC2</t>
    <phoneticPr fontId="1" type="noConversion"/>
  </si>
  <si>
    <t>RS1</t>
  </si>
  <si>
    <t>RS2</t>
  </si>
  <si>
    <t>RG1</t>
    <phoneticPr fontId="1" type="noConversion"/>
  </si>
  <si>
    <t>RG2</t>
    <phoneticPr fontId="1" type="noConversion"/>
  </si>
  <si>
    <t>RS</t>
    <phoneticPr fontId="1" type="noConversion"/>
  </si>
  <si>
    <t>电池电压</t>
    <phoneticPr fontId="1" type="noConversion"/>
  </si>
  <si>
    <t>电池容量</t>
    <phoneticPr fontId="1" type="noConversion"/>
  </si>
  <si>
    <t>V</t>
    <phoneticPr fontId="1" type="noConversion"/>
  </si>
  <si>
    <t>AH</t>
    <phoneticPr fontId="1" type="noConversion"/>
  </si>
  <si>
    <t>Ω</t>
    <phoneticPr fontId="1" type="noConversion"/>
  </si>
  <si>
    <t>kΩ</t>
    <phoneticPr fontId="1" type="noConversion"/>
  </si>
  <si>
    <t>A</t>
    <phoneticPr fontId="1" type="noConversion"/>
  </si>
  <si>
    <t>mA</t>
    <phoneticPr fontId="1" type="noConversion"/>
  </si>
  <si>
    <t>恒流充电起始电压
VT</t>
    <phoneticPr fontId="1" type="noConversion"/>
  </si>
  <si>
    <t>涓流充电电流
ITC
trickle charge current</t>
    <phoneticPr fontId="1" type="noConversion"/>
  </si>
  <si>
    <t>恒流充电电流
IBULK</t>
    <phoneticPr fontId="1" type="noConversion"/>
  </si>
  <si>
    <t>由电池规格确定
如果考虑兼容锂电池，可考虑降低过冲电压大小</t>
    <phoneticPr fontId="1" type="noConversion"/>
  </si>
  <si>
    <t>充电参数设置（用户输入）</t>
    <phoneticPr fontId="1" type="noConversion"/>
  </si>
  <si>
    <t>电池参数（用户输入）</t>
    <phoneticPr fontId="1" type="noConversion"/>
  </si>
  <si>
    <t>常规取0.1Ω
该取值应小于0.35/IBULK</t>
    <phoneticPr fontId="1" type="noConversion"/>
  </si>
  <si>
    <t>建议取0.004C
取值时考虑计算结果中的RG1，RG2阻值的通用性</t>
    <phoneticPr fontId="1" type="noConversion"/>
  </si>
  <si>
    <t>过冲起始电压
VOC
（overcharge voltage）</t>
    <phoneticPr fontId="1" type="noConversion"/>
  </si>
  <si>
    <t>浮充起始电压
VF</t>
    <phoneticPr fontId="1" type="noConversion"/>
  </si>
  <si>
    <t>过冲终止电流
IOCT
overcharge current</t>
    <phoneticPr fontId="1" type="noConversion"/>
  </si>
  <si>
    <t>ROVC1/ROVC2</t>
    <phoneticPr fontId="1" type="noConversion"/>
  </si>
  <si>
    <t>/</t>
    <phoneticPr fontId="1" type="noConversion"/>
  </si>
  <si>
    <t>用户初选参数，选择时考虑ROVC1和ROVC2电阻的通用性</t>
    <phoneticPr fontId="1" type="noConversion"/>
  </si>
  <si>
    <t>建议取0.02C</t>
    <phoneticPr fontId="1" type="noConversion"/>
  </si>
  <si>
    <t>建议取0.2C</t>
    <phoneticPr fontId="1" type="noConversion"/>
  </si>
  <si>
    <r>
      <t xml:space="preserve">设定
</t>
    </r>
    <r>
      <rPr>
        <sz val="11"/>
        <color rgb="FFFF0000"/>
        <rFont val="宋体"/>
        <family val="3"/>
        <charset val="134"/>
        <scheme val="minor"/>
      </rPr>
      <t xml:space="preserve">IBULK
</t>
    </r>
    <r>
      <rPr>
        <sz val="11"/>
        <color theme="1"/>
        <rFont val="宋体"/>
        <family val="2"/>
        <scheme val="minor"/>
      </rPr>
      <t>相关电阻</t>
    </r>
    <phoneticPr fontId="1" type="noConversion"/>
  </si>
  <si>
    <r>
      <t xml:space="preserve">设定
</t>
    </r>
    <r>
      <rPr>
        <sz val="11"/>
        <color rgb="FFFF0000"/>
        <rFont val="宋体"/>
        <family val="3"/>
        <charset val="134"/>
        <scheme val="minor"/>
      </rPr>
      <t>VT、VOC、VF</t>
    </r>
    <r>
      <rPr>
        <sz val="11"/>
        <color theme="1"/>
        <rFont val="宋体"/>
        <family val="2"/>
        <scheme val="minor"/>
      </rPr>
      <t xml:space="preserve">
相关电阻</t>
    </r>
    <phoneticPr fontId="1" type="noConversion"/>
  </si>
  <si>
    <t>UC2909/UC3909充电电阻设计</t>
    <phoneticPr fontId="1" type="noConversion"/>
  </si>
  <si>
    <t>RS3||RS4</t>
    <phoneticPr fontId="1" type="noConversion"/>
  </si>
  <si>
    <t>为了便于计算，假定RS3||RS4电阻值</t>
    <phoneticPr fontId="1" type="noConversion"/>
  </si>
  <si>
    <t>充电电阻设置参数</t>
    <phoneticPr fontId="1" type="noConversion"/>
  </si>
  <si>
    <r>
      <t xml:space="preserve">设定
</t>
    </r>
    <r>
      <rPr>
        <sz val="11"/>
        <color rgb="FFFF0000"/>
        <rFont val="宋体"/>
        <family val="3"/>
        <charset val="134"/>
        <scheme val="minor"/>
      </rPr>
      <t>IOCT</t>
    </r>
    <r>
      <rPr>
        <sz val="11"/>
        <color theme="1"/>
        <rFont val="宋体"/>
        <family val="2"/>
        <scheme val="minor"/>
      </rPr>
      <t xml:space="preserve">
相关电阻</t>
    </r>
    <phoneticPr fontId="1" type="noConversion"/>
  </si>
  <si>
    <r>
      <t xml:space="preserve">设定
</t>
    </r>
    <r>
      <rPr>
        <sz val="11"/>
        <color rgb="FFFF0000"/>
        <rFont val="宋体"/>
        <family val="3"/>
        <charset val="134"/>
        <scheme val="minor"/>
      </rPr>
      <t xml:space="preserve">ITC
</t>
    </r>
    <r>
      <rPr>
        <sz val="11"/>
        <color theme="1"/>
        <rFont val="宋体"/>
        <family val="2"/>
        <scheme val="minor"/>
      </rPr>
      <t>相关电阻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</si>
</sst>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00_ "/>
    <numFmt numFmtId="178" formatCode="0.0_ "/>
    <numFmt numFmtId="179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7" xfId="0" applyNumberFormat="1" applyFill="1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2</xdr:row>
      <xdr:rowOff>85725</xdr:rowOff>
    </xdr:from>
    <xdr:to>
      <xdr:col>14</xdr:col>
      <xdr:colOff>66038</xdr:colOff>
      <xdr:row>12</xdr:row>
      <xdr:rowOff>56719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6725" y="352425"/>
          <a:ext cx="5095238" cy="344761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19</xdr:row>
      <xdr:rowOff>123825</xdr:rowOff>
    </xdr:from>
    <xdr:to>
      <xdr:col>4</xdr:col>
      <xdr:colOff>1483660</xdr:colOff>
      <xdr:row>19</xdr:row>
      <xdr:rowOff>504826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4700" y="7172325"/>
          <a:ext cx="1474135" cy="381001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20</xdr:row>
      <xdr:rowOff>47625</xdr:rowOff>
    </xdr:from>
    <xdr:to>
      <xdr:col>5</xdr:col>
      <xdr:colOff>95249</xdr:colOff>
      <xdr:row>20</xdr:row>
      <xdr:rowOff>497271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29125" y="6524625"/>
          <a:ext cx="1600199" cy="449646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16</xdr:row>
      <xdr:rowOff>66675</xdr:rowOff>
    </xdr:from>
    <xdr:to>
      <xdr:col>5</xdr:col>
      <xdr:colOff>637886</xdr:colOff>
      <xdr:row>16</xdr:row>
      <xdr:rowOff>371437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7675" y="4714875"/>
          <a:ext cx="2314286" cy="304762"/>
        </a:xfrm>
        <a:prstGeom prst="rect">
          <a:avLst/>
        </a:prstGeom>
      </xdr:spPr>
    </xdr:pic>
    <xdr:clientData/>
  </xdr:twoCellAnchor>
  <xdr:twoCellAnchor editAs="oneCell">
    <xdr:from>
      <xdr:col>4</xdr:col>
      <xdr:colOff>1543051</xdr:colOff>
      <xdr:row>19</xdr:row>
      <xdr:rowOff>200026</xdr:rowOff>
    </xdr:from>
    <xdr:to>
      <xdr:col>5</xdr:col>
      <xdr:colOff>761995</xdr:colOff>
      <xdr:row>19</xdr:row>
      <xdr:rowOff>400050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95951" y="7629526"/>
          <a:ext cx="1000119" cy="200024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22</xdr:row>
      <xdr:rowOff>38101</xdr:rowOff>
    </xdr:from>
    <xdr:to>
      <xdr:col>5</xdr:col>
      <xdr:colOff>323850</xdr:colOff>
      <xdr:row>22</xdr:row>
      <xdr:rowOff>342901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00575" y="7943851"/>
          <a:ext cx="1809750" cy="304800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22</xdr:row>
      <xdr:rowOff>409575</xdr:rowOff>
    </xdr:from>
    <xdr:to>
      <xdr:col>5</xdr:col>
      <xdr:colOff>304800</xdr:colOff>
      <xdr:row>23</xdr:row>
      <xdr:rowOff>244017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29150" y="8315325"/>
          <a:ext cx="1762125" cy="282117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24</xdr:row>
      <xdr:rowOff>13334</xdr:rowOff>
    </xdr:from>
    <xdr:to>
      <xdr:col>5</xdr:col>
      <xdr:colOff>333375</xdr:colOff>
      <xdr:row>24</xdr:row>
      <xdr:rowOff>323849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62475" y="8690609"/>
          <a:ext cx="1857375" cy="310515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25</xdr:row>
      <xdr:rowOff>9525</xdr:rowOff>
    </xdr:from>
    <xdr:to>
      <xdr:col>5</xdr:col>
      <xdr:colOff>76004</xdr:colOff>
      <xdr:row>25</xdr:row>
      <xdr:rowOff>228573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591050" y="9401175"/>
          <a:ext cx="1571429" cy="2190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14</xdr:col>
      <xdr:colOff>247650</xdr:colOff>
      <xdr:row>14</xdr:row>
      <xdr:rowOff>76085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629525" y="4333875"/>
          <a:ext cx="5048250" cy="92381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15</xdr:row>
      <xdr:rowOff>95250</xdr:rowOff>
    </xdr:from>
    <xdr:to>
      <xdr:col>15</xdr:col>
      <xdr:colOff>380009</xdr:colOff>
      <xdr:row>24</xdr:row>
      <xdr:rowOff>204506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239000" y="5353050"/>
          <a:ext cx="6256934" cy="3966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7" workbookViewId="0">
      <selection activeCell="C30" sqref="C30"/>
    </sheetView>
  </sheetViews>
  <sheetFormatPr defaultRowHeight="13.5" x14ac:dyDescent="0.15"/>
  <cols>
    <col min="1" max="1" width="24.125" style="1" customWidth="1"/>
    <col min="2" max="2" width="12.25" style="1" customWidth="1"/>
    <col min="3" max="3" width="9" style="1"/>
    <col min="4" max="4" width="11.125" style="1" customWidth="1"/>
    <col min="5" max="5" width="23.375" style="1" customWidth="1"/>
    <col min="6" max="6" width="11.25" style="1" customWidth="1"/>
    <col min="7" max="10" width="9" style="1"/>
  </cols>
  <sheetData>
    <row r="1" spans="1:16" ht="29.25" customHeight="1" x14ac:dyDescent="0.15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2" customFormat="1" ht="21" customHeight="1" x14ac:dyDescent="0.15">
      <c r="A2" s="41" t="s">
        <v>23</v>
      </c>
      <c r="B2" s="42"/>
      <c r="C2" s="42"/>
      <c r="D2" s="42"/>
      <c r="E2" s="42"/>
      <c r="F2" s="42"/>
      <c r="G2" s="19"/>
      <c r="H2" s="19"/>
      <c r="I2" s="19"/>
      <c r="J2" s="19"/>
      <c r="K2" s="19"/>
      <c r="L2" s="19"/>
      <c r="M2" s="19"/>
      <c r="N2" s="19"/>
      <c r="O2" s="19"/>
      <c r="P2" s="22"/>
    </row>
    <row r="3" spans="1:16" s="2" customFormat="1" ht="16.5" customHeight="1" x14ac:dyDescent="0.15">
      <c r="A3" s="4" t="s">
        <v>10</v>
      </c>
      <c r="B3" s="17">
        <v>24</v>
      </c>
      <c r="C3" s="17"/>
      <c r="D3" s="3" t="s">
        <v>12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</row>
    <row r="4" spans="1:16" s="2" customFormat="1" ht="19.5" customHeight="1" x14ac:dyDescent="0.15">
      <c r="A4" s="4" t="s">
        <v>11</v>
      </c>
      <c r="B4" s="17">
        <v>7</v>
      </c>
      <c r="C4" s="17"/>
      <c r="D4" s="3" t="s">
        <v>13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2"/>
    </row>
    <row r="5" spans="1:16" s="2" customFormat="1" ht="19.5" customHeight="1" x14ac:dyDescent="0.15">
      <c r="A5" s="4" t="s">
        <v>0</v>
      </c>
      <c r="B5" s="17">
        <v>11.5</v>
      </c>
      <c r="C5" s="17"/>
      <c r="D5" s="3" t="s">
        <v>15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/>
    </row>
    <row r="6" spans="1:16" s="2" customFormat="1" ht="44.25" customHeight="1" x14ac:dyDescent="0.15">
      <c r="A6" s="4" t="s">
        <v>9</v>
      </c>
      <c r="B6" s="17">
        <v>0.1</v>
      </c>
      <c r="C6" s="17"/>
      <c r="D6" s="3" t="s">
        <v>14</v>
      </c>
      <c r="E6" s="18" t="s">
        <v>24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2"/>
    </row>
    <row r="7" spans="1:16" s="2" customFormat="1" ht="22.5" customHeight="1" x14ac:dyDescent="0.1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/>
    </row>
    <row r="8" spans="1:16" s="2" customFormat="1" ht="16.5" customHeight="1" x14ac:dyDescent="0.15">
      <c r="A8" s="39" t="s">
        <v>22</v>
      </c>
      <c r="B8" s="40"/>
      <c r="C8" s="40"/>
      <c r="D8" s="40"/>
      <c r="E8" s="40"/>
      <c r="F8" s="40"/>
      <c r="G8" s="19"/>
      <c r="H8" s="19"/>
      <c r="I8" s="19"/>
      <c r="J8" s="19"/>
      <c r="K8" s="19"/>
      <c r="L8" s="19"/>
      <c r="M8" s="19"/>
      <c r="N8" s="19"/>
      <c r="O8" s="19"/>
      <c r="P8" s="22"/>
    </row>
    <row r="9" spans="1:16" s="2" customFormat="1" ht="27" customHeight="1" x14ac:dyDescent="0.15">
      <c r="A9" s="12" t="s">
        <v>18</v>
      </c>
      <c r="B9" s="17">
        <v>21</v>
      </c>
      <c r="C9" s="17"/>
      <c r="D9" s="3" t="s">
        <v>12</v>
      </c>
      <c r="E9" s="18" t="s">
        <v>21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22"/>
    </row>
    <row r="10" spans="1:16" s="2" customFormat="1" ht="40.5" x14ac:dyDescent="0.15">
      <c r="A10" s="12" t="s">
        <v>26</v>
      </c>
      <c r="B10" s="17">
        <v>29.2</v>
      </c>
      <c r="C10" s="17"/>
      <c r="D10" s="3" t="s">
        <v>12</v>
      </c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22"/>
    </row>
    <row r="11" spans="1:16" s="2" customFormat="1" ht="27" x14ac:dyDescent="0.15">
      <c r="A11" s="12" t="s">
        <v>27</v>
      </c>
      <c r="B11" s="17">
        <v>27.3</v>
      </c>
      <c r="C11" s="17"/>
      <c r="D11" s="3" t="s">
        <v>12</v>
      </c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2"/>
    </row>
    <row r="12" spans="1:16" s="2" customFormat="1" ht="40.5" customHeight="1" x14ac:dyDescent="0.15">
      <c r="A12" s="12" t="s">
        <v>19</v>
      </c>
      <c r="B12" s="8">
        <v>6.4999999999999997E-3</v>
      </c>
      <c r="C12" s="9">
        <f>B12*B4*1000</f>
        <v>45.5</v>
      </c>
      <c r="D12" s="3" t="s">
        <v>17</v>
      </c>
      <c r="E12" s="18" t="s">
        <v>25</v>
      </c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22"/>
    </row>
    <row r="13" spans="1:16" s="2" customFormat="1" ht="40.5" x14ac:dyDescent="0.15">
      <c r="A13" s="12" t="s">
        <v>28</v>
      </c>
      <c r="B13" s="8">
        <v>1.4999999999999999E-2</v>
      </c>
      <c r="C13" s="9">
        <f>B13*B4*1000</f>
        <v>105</v>
      </c>
      <c r="D13" s="3" t="s">
        <v>17</v>
      </c>
      <c r="E13" s="18" t="s">
        <v>32</v>
      </c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22"/>
    </row>
    <row r="14" spans="1:16" s="2" customFormat="1" ht="26.25" customHeight="1" x14ac:dyDescent="0.15">
      <c r="A14" s="12" t="s">
        <v>20</v>
      </c>
      <c r="B14" s="8">
        <v>8.5999999999999993E-2</v>
      </c>
      <c r="C14" s="9">
        <f>B14*B4</f>
        <v>0.60199999999999998</v>
      </c>
      <c r="D14" s="3" t="s">
        <v>16</v>
      </c>
      <c r="E14" s="18" t="s">
        <v>33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22"/>
    </row>
    <row r="15" spans="1:16" s="2" customFormat="1" ht="23.25" customHeight="1" x14ac:dyDescent="0.1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2"/>
    </row>
    <row r="16" spans="1:16" s="2" customFormat="1" ht="28.5" customHeight="1" x14ac:dyDescent="0.15">
      <c r="A16" s="39" t="s">
        <v>39</v>
      </c>
      <c r="B16" s="40"/>
      <c r="C16" s="40"/>
      <c r="D16" s="40"/>
      <c r="E16" s="40"/>
      <c r="F16" s="40"/>
      <c r="G16" s="19"/>
      <c r="H16" s="19"/>
      <c r="I16" s="19"/>
      <c r="J16" s="19"/>
      <c r="K16" s="19"/>
      <c r="L16" s="19"/>
      <c r="M16" s="19"/>
      <c r="N16" s="19"/>
      <c r="O16" s="19"/>
      <c r="P16" s="22"/>
    </row>
    <row r="17" spans="1:16" s="2" customFormat="1" ht="33" customHeight="1" x14ac:dyDescent="0.15">
      <c r="A17" s="21" t="s">
        <v>40</v>
      </c>
      <c r="B17" s="3" t="s">
        <v>29</v>
      </c>
      <c r="C17" s="11">
        <f>1.8518*(C13/1000)*B6</f>
        <v>1.94439E-2</v>
      </c>
      <c r="D17" s="3" t="s">
        <v>30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</row>
    <row r="18" spans="1:16" s="2" customFormat="1" ht="34.5" customHeight="1" x14ac:dyDescent="0.15">
      <c r="A18" s="21"/>
      <c r="B18" s="3" t="s">
        <v>3</v>
      </c>
      <c r="C18" s="6">
        <v>1</v>
      </c>
      <c r="D18" s="3" t="s">
        <v>15</v>
      </c>
      <c r="E18" s="18" t="s">
        <v>31</v>
      </c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22"/>
    </row>
    <row r="19" spans="1:16" s="2" customFormat="1" ht="30.75" customHeight="1" x14ac:dyDescent="0.15">
      <c r="A19" s="21"/>
      <c r="B19" s="3" t="s">
        <v>4</v>
      </c>
      <c r="C19" s="10">
        <f>C18/C17</f>
        <v>51.430011468892559</v>
      </c>
      <c r="D19" s="3" t="s">
        <v>15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</row>
    <row r="20" spans="1:16" s="2" customFormat="1" ht="45.75" customHeight="1" x14ac:dyDescent="0.15">
      <c r="A20" s="12" t="s">
        <v>41</v>
      </c>
      <c r="B20" s="3" t="s">
        <v>7</v>
      </c>
      <c r="C20" s="16">
        <f>(C12/1000)*B6*5*(B5*1000)/0.115/1000</f>
        <v>2.2749999999999999</v>
      </c>
      <c r="D20" s="7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</row>
    <row r="21" spans="1:16" s="2" customFormat="1" ht="42.75" customHeight="1" x14ac:dyDescent="0.15">
      <c r="A21" s="12" t="s">
        <v>34</v>
      </c>
      <c r="B21" s="3" t="s">
        <v>8</v>
      </c>
      <c r="C21" s="10">
        <f>C20/1.852/C14/B6</f>
        <v>20.405344316640711</v>
      </c>
      <c r="D21" s="3" t="s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</row>
    <row r="22" spans="1:16" s="2" customFormat="1" ht="27.75" customHeight="1" x14ac:dyDescent="0.15">
      <c r="A22" s="34" t="s">
        <v>35</v>
      </c>
      <c r="B22" s="3" t="s">
        <v>37</v>
      </c>
      <c r="C22" s="13">
        <v>15</v>
      </c>
      <c r="D22" s="3" t="s">
        <v>15</v>
      </c>
      <c r="E22" s="37" t="s">
        <v>38</v>
      </c>
      <c r="F22" s="38"/>
      <c r="G22" s="19"/>
      <c r="H22" s="19"/>
      <c r="I22" s="19"/>
      <c r="J22" s="19"/>
      <c r="K22" s="19"/>
      <c r="L22" s="19"/>
      <c r="M22" s="19"/>
      <c r="N22" s="19"/>
      <c r="O22" s="19"/>
      <c r="P22" s="22"/>
    </row>
    <row r="23" spans="1:16" s="2" customFormat="1" ht="35.25" customHeight="1" x14ac:dyDescent="0.15">
      <c r="A23" s="35"/>
      <c r="B23" s="3" t="s">
        <v>5</v>
      </c>
      <c r="C23" s="14">
        <f>(B10*C22/2.3)-C24-C22</f>
        <v>169.57763975155279</v>
      </c>
      <c r="D23" s="3" t="s">
        <v>15</v>
      </c>
      <c r="E23" s="28"/>
      <c r="F23" s="29"/>
      <c r="G23" s="19"/>
      <c r="H23" s="19"/>
      <c r="I23" s="19"/>
      <c r="J23" s="19"/>
      <c r="K23" s="19"/>
      <c r="L23" s="19"/>
      <c r="M23" s="19"/>
      <c r="N23" s="19"/>
      <c r="O23" s="19"/>
      <c r="P23" s="22"/>
    </row>
    <row r="24" spans="1:16" s="2" customFormat="1" ht="25.5" customHeight="1" x14ac:dyDescent="0.15">
      <c r="A24" s="35"/>
      <c r="B24" s="3" t="s">
        <v>6</v>
      </c>
      <c r="C24" s="14">
        <f>C22*(B10-B9)/B9</f>
        <v>5.8571428571428568</v>
      </c>
      <c r="D24" s="3" t="s">
        <v>15</v>
      </c>
      <c r="E24" s="30"/>
      <c r="F24" s="31"/>
      <c r="G24" s="19"/>
      <c r="H24" s="19"/>
      <c r="I24" s="19"/>
      <c r="J24" s="19"/>
      <c r="K24" s="19"/>
      <c r="L24" s="19"/>
      <c r="M24" s="19"/>
      <c r="N24" s="19"/>
      <c r="O24" s="19"/>
      <c r="P24" s="22"/>
    </row>
    <row r="25" spans="1:16" s="2" customFormat="1" ht="27" customHeight="1" x14ac:dyDescent="0.15">
      <c r="A25" s="35"/>
      <c r="B25" s="3" t="s">
        <v>1</v>
      </c>
      <c r="C25" s="14">
        <f>2.3*(C23+C24)/(B11-2.3)</f>
        <v>16.14</v>
      </c>
      <c r="D25" s="3" t="s">
        <v>15</v>
      </c>
      <c r="E25" s="30"/>
      <c r="F25" s="31"/>
      <c r="G25" s="19"/>
      <c r="H25" s="19"/>
      <c r="I25" s="19"/>
      <c r="J25" s="19"/>
      <c r="K25" s="19"/>
      <c r="L25" s="19"/>
      <c r="M25" s="19"/>
      <c r="N25" s="19"/>
      <c r="O25" s="19"/>
      <c r="P25" s="22"/>
    </row>
    <row r="26" spans="1:16" s="2" customFormat="1" ht="23.25" customHeight="1" thickBot="1" x14ac:dyDescent="0.2">
      <c r="A26" s="36"/>
      <c r="B26" s="5" t="s">
        <v>2</v>
      </c>
      <c r="C26" s="15">
        <f>C22*C25/(C25-C22)</f>
        <v>212.3684210526315</v>
      </c>
      <c r="D26" s="5" t="s">
        <v>15</v>
      </c>
      <c r="E26" s="32"/>
      <c r="F26" s="33"/>
      <c r="G26" s="23"/>
      <c r="H26" s="23"/>
      <c r="I26" s="23"/>
      <c r="J26" s="23"/>
      <c r="K26" s="23"/>
      <c r="L26" s="23"/>
      <c r="M26" s="23"/>
      <c r="N26" s="23"/>
      <c r="O26" s="23"/>
      <c r="P26" s="24"/>
    </row>
  </sheetData>
  <mergeCells count="31">
    <mergeCell ref="B9:C9"/>
    <mergeCell ref="B10:C10"/>
    <mergeCell ref="B11:C11"/>
    <mergeCell ref="G2:P26"/>
    <mergeCell ref="A1:P1"/>
    <mergeCell ref="E23:F26"/>
    <mergeCell ref="A22:A26"/>
    <mergeCell ref="E22:F22"/>
    <mergeCell ref="E9:F11"/>
    <mergeCell ref="E12:F12"/>
    <mergeCell ref="E13:F13"/>
    <mergeCell ref="E14:F14"/>
    <mergeCell ref="A16:F16"/>
    <mergeCell ref="A15:F15"/>
    <mergeCell ref="A8:F8"/>
    <mergeCell ref="A2:F2"/>
    <mergeCell ref="E21:F21"/>
    <mergeCell ref="E17:F17"/>
    <mergeCell ref="E18:F18"/>
    <mergeCell ref="E19:F19"/>
    <mergeCell ref="A17:A19"/>
    <mergeCell ref="E20:F20"/>
    <mergeCell ref="B3:C3"/>
    <mergeCell ref="B4:C4"/>
    <mergeCell ref="B5:C5"/>
    <mergeCell ref="E6:F6"/>
    <mergeCell ref="A7:F7"/>
    <mergeCell ref="B6:C6"/>
    <mergeCell ref="E3:F3"/>
    <mergeCell ref="E4:F4"/>
    <mergeCell ref="E5:F5"/>
  </mergeCells>
  <phoneticPr fontId="1" type="noConversion"/>
  <pageMargins left="0.7" right="0.7" top="0.75" bottom="0.75" header="0.3" footer="0.3"/>
  <pageSetup paperSize="9" orientation="portrait" horizontalDpi="300" verticalDpi="3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UC2909计算公式（正向推导）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2016-04-12T06:07:36Z</dcterms:modified>
</cp:coreProperties>
</file>